
<file path=[Content_Types].xml><?xml version="1.0" encoding="utf-8"?>
<Types xmlns="http://schemas.openxmlformats.org/package/2006/content-types">
  <Default Extension="vml" ContentType="application/vnd.openxmlformats-officedocument.vmlDrawing"/>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comments1.xml" ContentType="application/vnd.openxmlformats-officedocument.spreadsheetml.comments+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dbsheet="http://web.wps.cn/et/2021/dbsheet">
  <fileVersion appName="xl" lastEdited="3" lowestEdited="5" rupBuild="9302"/>
  <workbookPr/>
  <bookViews>
    <workbookView windowWidth="27945" windowHeight="12375"/>
  </bookViews>
  <sheets>
    <sheet name="收入报表" sheetId="17" r:id="rId1"/>
  </sheets>
  <definedNames>
    <definedName name="_xlnm.Print_Area" localSheetId="0">收入报表!$A$1:$AA$14</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omments1.xml><?xml version="1.0" encoding="utf-8"?>
<comments xmlns="http://schemas.openxmlformats.org/spreadsheetml/2006/main">
  <authors>
    <author>Administrator</author>
  </authors>
  <commentList>
    <comment ref="Z7" authorId="0">
      <text>
        <r>
          <rPr>
            <b/>
            <sz val="9"/>
            <rFont val="宋体"/>
            <charset val="134"/>
          </rPr>
          <t>Administrator:</t>
        </r>
        <r>
          <rPr>
            <sz val="9"/>
            <rFont val="宋体"/>
            <charset val="134"/>
          </rPr>
          <t xml:space="preserve">
出售废品款收入
</t>
        </r>
      </text>
    </comment>
    <comment ref="AY7" authorId="0">
      <text>
        <r>
          <rPr>
            <b/>
            <sz val="9"/>
            <rFont val="宋体"/>
            <charset val="134"/>
          </rPr>
          <t>Administrator:</t>
        </r>
        <r>
          <rPr>
            <sz val="9"/>
            <rFont val="宋体"/>
            <charset val="134"/>
          </rPr>
          <t xml:space="preserve">
捐赠募捐4万，早稻补助，剩余废品收入</t>
        </r>
      </text>
    </comment>
    <comment ref="G8" authorId="0">
      <text>
        <r>
          <rPr>
            <b/>
            <sz val="9"/>
            <rFont val="宋体"/>
            <charset val="134"/>
          </rPr>
          <t>Administrator:</t>
        </r>
        <r>
          <rPr>
            <sz val="9"/>
            <rFont val="宋体"/>
            <charset val="134"/>
          </rPr>
          <t xml:space="preserve">
收到中国铁塔股份有限公司龙南分公司交来办公楼天面租用租金1.47万，余下郭文惠交舞蹈队2021年12月水电费</t>
        </r>
      </text>
    </comment>
    <comment ref="Z8" authorId="0">
      <text>
        <r>
          <rPr>
            <b/>
            <sz val="9"/>
            <rFont val="宋体"/>
            <charset val="134"/>
          </rPr>
          <t>Administrator:</t>
        </r>
        <r>
          <rPr>
            <sz val="9"/>
            <rFont val="宋体"/>
            <charset val="134"/>
          </rPr>
          <t xml:space="preserve">
收乒乓球室、舞蹈队交来水电费</t>
        </r>
      </text>
    </comment>
    <comment ref="Z9" authorId="0">
      <text>
        <r>
          <rPr>
            <b/>
            <sz val="9"/>
            <rFont val="宋体"/>
            <charset val="134"/>
          </rPr>
          <t>Administrator:</t>
        </r>
        <r>
          <rPr>
            <sz val="9"/>
            <rFont val="宋体"/>
            <charset val="134"/>
          </rPr>
          <t xml:space="preserve">
以前年度代收闭路电视费用结余转收入</t>
        </r>
      </text>
    </comment>
    <comment ref="AD9" authorId="0">
      <text>
        <r>
          <rPr>
            <b/>
            <sz val="9"/>
            <rFont val="宋体"/>
            <charset val="134"/>
          </rPr>
          <t>Administrator:</t>
        </r>
        <r>
          <rPr>
            <sz val="9"/>
            <rFont val="宋体"/>
            <charset val="134"/>
          </rPr>
          <t xml:space="preserve">
李婷交来水电费</t>
        </r>
      </text>
    </comment>
    <comment ref="AF9" authorId="0">
      <text>
        <r>
          <rPr>
            <b/>
            <sz val="9"/>
            <rFont val="宋体"/>
            <charset val="134"/>
          </rPr>
          <t>Administrator:</t>
        </r>
        <r>
          <rPr>
            <sz val="9"/>
            <rFont val="宋体"/>
            <charset val="134"/>
          </rPr>
          <t xml:space="preserve">
李婷交来水电费</t>
        </r>
      </text>
    </comment>
    <comment ref="AY11" authorId="0">
      <text>
        <r>
          <rPr>
            <b/>
            <sz val="9"/>
            <rFont val="宋体"/>
            <charset val="134"/>
          </rPr>
          <t>Administrator:</t>
        </r>
        <r>
          <rPr>
            <sz val="9"/>
            <rFont val="宋体"/>
            <charset val="134"/>
          </rPr>
          <t xml:space="preserve">
收到太平钢材通过红十字会捐新建南湖网格篮球场捐款3万，收到红十字会下拨太平钢材贸易公司捐赠新生社区新建南肖网格篮球场款2万</t>
        </r>
      </text>
    </comment>
    <comment ref="AF12" authorId="0">
      <text>
        <r>
          <rPr>
            <b/>
            <sz val="9"/>
            <rFont val="宋体"/>
            <charset val="134"/>
          </rPr>
          <t>Administrator:</t>
        </r>
        <r>
          <rPr>
            <sz val="9"/>
            <rFont val="宋体"/>
            <charset val="134"/>
          </rPr>
          <t xml:space="preserve">
出售稻谷资金</t>
        </r>
      </text>
    </comment>
    <comment ref="AY12" authorId="0">
      <text>
        <r>
          <rPr>
            <b/>
            <sz val="9"/>
            <rFont val="宋体"/>
            <charset val="134"/>
          </rPr>
          <t>Administrator:</t>
        </r>
        <r>
          <rPr>
            <sz val="9"/>
            <rFont val="宋体"/>
            <charset val="134"/>
          </rPr>
          <t xml:space="preserve">
大坑片区墙壁粉刷农户自筹资金+收廖建平交来大坑棚改户建筑垃圾费</t>
        </r>
      </text>
    </comment>
  </commentList>
</comments>
</file>

<file path=xl/sharedStrings.xml><?xml version="1.0" encoding="utf-8"?>
<sst xmlns="http://schemas.openxmlformats.org/spreadsheetml/2006/main" count="87" uniqueCount="49">
  <si>
    <t>龙南市城市社区管理委员会社区村集集体经济收入报表</t>
  </si>
  <si>
    <t>填报单位：城市社区管理委员会财务室</t>
  </si>
  <si>
    <t>县（市、区）</t>
  </si>
  <si>
    <t>乡镇村（xx镇xx村）</t>
  </si>
  <si>
    <t>2021年村集体经济收入情况</t>
  </si>
  <si>
    <t>2024年村集体经济收入情况</t>
  </si>
  <si>
    <t>2021年村总收入
（万元）</t>
  </si>
  <si>
    <t>经营性收入
（万元）</t>
  </si>
  <si>
    <t>补助收入（万元）</t>
  </si>
  <si>
    <t>其他收入（万元）</t>
  </si>
  <si>
    <t>2024年村总收入
（万元）</t>
  </si>
  <si>
    <t>经营收入</t>
  </si>
  <si>
    <t>发包及上交收入</t>
  </si>
  <si>
    <t>农业税附加返还收入</t>
  </si>
  <si>
    <t>投资收益</t>
  </si>
  <si>
    <t>经营性收入合计</t>
  </si>
  <si>
    <t>专项补助/转移支付/上级部门帮扶等其他</t>
  </si>
  <si>
    <t>补助收入合计</t>
  </si>
  <si>
    <t>利息收入</t>
  </si>
  <si>
    <t>专项应付款结余</t>
  </si>
  <si>
    <t>资产清理净收益</t>
  </si>
  <si>
    <t>赔款及罚款收入</t>
  </si>
  <si>
    <t>征地收入结余</t>
  </si>
  <si>
    <t>其他（废品款、捐赠收入、种植补贴、乒乓球室、舞蹈室交来水电费</t>
  </si>
  <si>
    <t>其他收入合计</t>
  </si>
  <si>
    <t>产品销售收入</t>
  </si>
  <si>
    <t>租赁收入</t>
  </si>
  <si>
    <t>劳务和服务收入</t>
  </si>
  <si>
    <t>其他经营收入</t>
  </si>
  <si>
    <t>土地流转服务及光伏发电收入</t>
  </si>
  <si>
    <t>水面承包收入</t>
  </si>
  <si>
    <t>山林承包收入</t>
  </si>
  <si>
    <t>四荒发包收入</t>
  </si>
  <si>
    <t>集体土地承包收入</t>
  </si>
  <si>
    <t>企业上交利润</t>
  </si>
  <si>
    <t>烟叶税收返还</t>
  </si>
  <si>
    <t>其他税收返还</t>
  </si>
  <si>
    <t>短期投资收益</t>
  </si>
  <si>
    <t xml:space="preserve">长期投资收益
</t>
  </si>
  <si>
    <t>龙南市</t>
  </si>
  <si>
    <t>城市社区管委会中山社区</t>
  </si>
  <si>
    <t>城市社区管委会文化社区</t>
  </si>
  <si>
    <t>城市社区管委会五里山社区</t>
  </si>
  <si>
    <t>城市社区管委会金都社区</t>
  </si>
  <si>
    <t>城市社区管委会新生社区</t>
  </si>
  <si>
    <t>城市社区管委会新都社区</t>
  </si>
  <si>
    <t>合计</t>
  </si>
  <si>
    <t>财务室审核：</t>
  </si>
  <si>
    <t>会计：</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</si>
</sst>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_ "/>
    <numFmt numFmtId="177" formatCode="0.0_ "/>
  </numFmts>
  <fonts count="35">
    <font>
      <sz val="11"/>
      <color theme="1"/>
      <name val="宋体"/>
      <charset val="134"/>
      <scheme val="minor"/>
    </font>
    <font>
      <sz val="16"/>
      <color theme="1"/>
      <name val="宋体"/>
      <charset val="134"/>
      <scheme val="minor"/>
    </font>
    <font>
      <sz val="12"/>
      <color theme="1"/>
      <name val="宋体"/>
      <charset val="134"/>
      <scheme val="minor"/>
    </font>
    <font>
      <b/>
      <sz val="22"/>
      <name val="方正小标宋简体"/>
      <charset val="134"/>
    </font>
    <font>
      <sz val="12"/>
      <name val="宋体"/>
      <charset val="134"/>
    </font>
    <font>
      <sz val="14"/>
      <name val="宋体"/>
      <charset val="134"/>
    </font>
    <font>
      <sz val="11"/>
      <name val="宋体"/>
      <charset val="134"/>
    </font>
    <font>
      <b/>
      <sz val="14"/>
      <name val="宋体"/>
      <charset val="134"/>
      <scheme val="minor"/>
    </font>
    <font>
      <b/>
      <sz val="16"/>
      <name val="宋体"/>
      <charset val="134"/>
      <scheme val="minor"/>
    </font>
    <font>
      <b/>
      <sz val="11"/>
      <name val="宋体"/>
      <charset val="134"/>
      <scheme val="minor"/>
    </font>
    <font>
      <b/>
      <sz val="11"/>
      <color theme="1"/>
      <name val="宋体"/>
      <charset val="134"/>
      <scheme val="minor"/>
    </font>
    <font>
      <b/>
      <sz val="10"/>
      <color theme="1"/>
      <name val="宋体"/>
      <charset val="134"/>
      <scheme val="minor"/>
    </font>
    <font>
      <sz val="11"/>
      <name val="宋体"/>
      <charset val="134"/>
      <scheme val="minor"/>
    </font>
    <font>
      <b/>
      <sz val="12"/>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
      <b/>
      <sz val="9"/>
      <name val="宋体"/>
      <charset val="134"/>
    </font>
    <font>
      <sz val="9"/>
      <name val="宋体"/>
      <charset val="134"/>
    </font>
  </fonts>
  <fills count="35">
    <fill>
      <patternFill patternType="none"/>
    </fill>
    <fill>
      <patternFill patternType="gray125"/>
    </fill>
    <fill>
      <patternFill patternType="solid">
        <fgColor theme="3" tint="0.8"/>
        <bgColor indexed="64"/>
      </patternFill>
    </fill>
    <fill>
      <patternFill patternType="solid">
        <fgColor theme="2" tint="-0.1"/>
        <bgColor indexed="64"/>
      </patternFill>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19">
    <border>
      <left/>
      <right/>
      <top/>
      <bottom/>
      <diagonal/>
    </border>
    <border>
      <left style="thin">
        <color auto="1"/>
      </left>
      <right/>
      <top style="thin">
        <color auto="1"/>
      </top>
      <bottom/>
      <diagonal/>
    </border>
    <border>
      <left style="thin">
        <color auto="1"/>
      </left>
      <right style="thin">
        <color auto="1"/>
      </right>
      <top style="thin">
        <color auto="1"/>
      </top>
      <bottom/>
      <diagonal/>
    </border>
    <border>
      <left style="thin">
        <color auto="1"/>
      </left>
      <right/>
      <top style="thin">
        <color auto="1"/>
      </top>
      <bottom style="thin">
        <color auto="1"/>
      </bottom>
      <diagonal/>
    </border>
    <border>
      <left/>
      <right/>
      <top style="thin">
        <color auto="1"/>
      </top>
      <bottom style="thin">
        <color auto="1"/>
      </bottom>
      <diagonal/>
    </border>
    <border>
      <left style="thin">
        <color auto="1"/>
      </left>
      <right style="thin">
        <color auto="1"/>
      </right>
      <top style="thin">
        <color auto="1"/>
      </top>
      <bottom style="thin">
        <color auto="1"/>
      </bottom>
      <diagonal/>
    </border>
    <border>
      <left style="thin">
        <color auto="1"/>
      </left>
      <right/>
      <top/>
      <bottom/>
      <diagonal/>
    </border>
    <border>
      <left style="thin">
        <color auto="1"/>
      </left>
      <right style="thin">
        <color auto="1"/>
      </right>
      <top/>
      <bottom/>
      <diagonal/>
    </border>
    <border>
      <left style="thin">
        <color auto="1"/>
      </left>
      <right/>
      <top/>
      <bottom style="thin">
        <color auto="1"/>
      </bottom>
      <diagonal/>
    </border>
    <border>
      <left style="thin">
        <color auto="1"/>
      </left>
      <right style="thin">
        <color auto="1"/>
      </right>
      <top/>
      <bottom style="thin">
        <color auto="1"/>
      </bottom>
      <diagonal/>
    </border>
    <border>
      <left/>
      <right style="thin">
        <color auto="1"/>
      </right>
      <top style="thin">
        <color auto="1"/>
      </top>
      <bottom style="thin">
        <color auto="1"/>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50">
    <xf numFmtId="0" fontId="0" fillId="0" borderId="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14" fillId="0" borderId="0" applyNumberFormat="0" applyFill="0" applyBorder="0" applyAlignment="0" applyProtection="0">
      <alignment vertical="center"/>
    </xf>
    <xf numFmtId="0" fontId="15" fillId="0" borderId="0" applyNumberFormat="0" applyFill="0" applyBorder="0" applyAlignment="0" applyProtection="0">
      <alignment vertical="center"/>
    </xf>
    <xf numFmtId="0" fontId="0" fillId="4" borderId="11" applyNumberFormat="0" applyFont="0" applyAlignment="0" applyProtection="0">
      <alignment vertical="center"/>
    </xf>
    <xf numFmtId="0" fontId="16" fillId="0" borderId="0" applyNumberFormat="0" applyFill="0" applyBorder="0" applyAlignment="0" applyProtection="0">
      <alignment vertical="center"/>
    </xf>
    <xf numFmtId="0" fontId="17" fillId="0" borderId="0" applyNumberFormat="0" applyFill="0" applyBorder="0" applyAlignment="0" applyProtection="0">
      <alignment vertical="center"/>
    </xf>
    <xf numFmtId="0" fontId="18" fillId="0" borderId="0" applyNumberFormat="0" applyFill="0" applyBorder="0" applyAlignment="0" applyProtection="0">
      <alignment vertical="center"/>
    </xf>
    <xf numFmtId="0" fontId="19" fillId="0" borderId="12" applyNumberFormat="0" applyFill="0" applyAlignment="0" applyProtection="0">
      <alignment vertical="center"/>
    </xf>
    <xf numFmtId="0" fontId="20" fillId="0" borderId="12" applyNumberFormat="0" applyFill="0" applyAlignment="0" applyProtection="0">
      <alignment vertical="center"/>
    </xf>
    <xf numFmtId="0" fontId="21" fillId="0" borderId="13" applyNumberFormat="0" applyFill="0" applyAlignment="0" applyProtection="0">
      <alignment vertical="center"/>
    </xf>
    <xf numFmtId="0" fontId="21" fillId="0" borderId="0" applyNumberFormat="0" applyFill="0" applyBorder="0" applyAlignment="0" applyProtection="0">
      <alignment vertical="center"/>
    </xf>
    <xf numFmtId="0" fontId="22" fillId="5" borderId="14" applyNumberFormat="0" applyAlignment="0" applyProtection="0">
      <alignment vertical="center"/>
    </xf>
    <xf numFmtId="0" fontId="23" fillId="6" borderId="15" applyNumberFormat="0" applyAlignment="0" applyProtection="0">
      <alignment vertical="center"/>
    </xf>
    <xf numFmtId="0" fontId="24" fillId="6" borderId="14" applyNumberFormat="0" applyAlignment="0" applyProtection="0">
      <alignment vertical="center"/>
    </xf>
    <xf numFmtId="0" fontId="25" fillId="7" borderId="16" applyNumberFormat="0" applyAlignment="0" applyProtection="0">
      <alignment vertical="center"/>
    </xf>
    <xf numFmtId="0" fontId="26" fillId="0" borderId="17" applyNumberFormat="0" applyFill="0" applyAlignment="0" applyProtection="0">
      <alignment vertical="center"/>
    </xf>
    <xf numFmtId="0" fontId="27" fillId="0" borderId="18" applyNumberFormat="0" applyFill="0" applyAlignment="0" applyProtection="0">
      <alignment vertical="center"/>
    </xf>
    <xf numFmtId="0" fontId="28" fillId="8" borderId="0" applyNumberFormat="0" applyBorder="0" applyAlignment="0" applyProtection="0">
      <alignment vertical="center"/>
    </xf>
    <xf numFmtId="0" fontId="29" fillId="9" borderId="0" applyNumberFormat="0" applyBorder="0" applyAlignment="0" applyProtection="0">
      <alignment vertical="center"/>
    </xf>
    <xf numFmtId="0" fontId="30" fillId="10" borderId="0" applyNumberFormat="0" applyBorder="0" applyAlignment="0" applyProtection="0">
      <alignment vertical="center"/>
    </xf>
    <xf numFmtId="0" fontId="31" fillId="11" borderId="0" applyNumberFormat="0" applyBorder="0" applyAlignment="0" applyProtection="0">
      <alignment vertical="center"/>
    </xf>
    <xf numFmtId="0" fontId="32" fillId="12" borderId="0" applyNumberFormat="0" applyBorder="0" applyAlignment="0" applyProtection="0">
      <alignment vertical="center"/>
    </xf>
    <xf numFmtId="0" fontId="32" fillId="13" borderId="0" applyNumberFormat="0" applyBorder="0" applyAlignment="0" applyProtection="0">
      <alignment vertical="center"/>
    </xf>
    <xf numFmtId="0" fontId="31" fillId="14" borderId="0" applyNumberFormat="0" applyBorder="0" applyAlignment="0" applyProtection="0">
      <alignment vertical="center"/>
    </xf>
    <xf numFmtId="0" fontId="31" fillId="15" borderId="0" applyNumberFormat="0" applyBorder="0" applyAlignment="0" applyProtection="0">
      <alignment vertical="center"/>
    </xf>
    <xf numFmtId="0" fontId="32" fillId="16" borderId="0" applyNumberFormat="0" applyBorder="0" applyAlignment="0" applyProtection="0">
      <alignment vertical="center"/>
    </xf>
    <xf numFmtId="0" fontId="32" fillId="17" borderId="0" applyNumberFormat="0" applyBorder="0" applyAlignment="0" applyProtection="0">
      <alignment vertical="center"/>
    </xf>
    <xf numFmtId="0" fontId="31" fillId="18" borderId="0" applyNumberFormat="0" applyBorder="0" applyAlignment="0" applyProtection="0">
      <alignment vertical="center"/>
    </xf>
    <xf numFmtId="0" fontId="31" fillId="19" borderId="0" applyNumberFormat="0" applyBorder="0" applyAlignment="0" applyProtection="0">
      <alignment vertical="center"/>
    </xf>
    <xf numFmtId="0" fontId="32" fillId="20" borderId="0" applyNumberFormat="0" applyBorder="0" applyAlignment="0" applyProtection="0">
      <alignment vertical="center"/>
    </xf>
    <xf numFmtId="0" fontId="32" fillId="21" borderId="0" applyNumberFormat="0" applyBorder="0" applyAlignment="0" applyProtection="0">
      <alignment vertical="center"/>
    </xf>
    <xf numFmtId="0" fontId="31" fillId="22" borderId="0" applyNumberFormat="0" applyBorder="0" applyAlignment="0" applyProtection="0">
      <alignment vertical="center"/>
    </xf>
    <xf numFmtId="0" fontId="31" fillId="23" borderId="0" applyNumberFormat="0" applyBorder="0" applyAlignment="0" applyProtection="0">
      <alignment vertical="center"/>
    </xf>
    <xf numFmtId="0" fontId="32" fillId="24" borderId="0" applyNumberFormat="0" applyBorder="0" applyAlignment="0" applyProtection="0">
      <alignment vertical="center"/>
    </xf>
    <xf numFmtId="0" fontId="32" fillId="25" borderId="0" applyNumberFormat="0" applyBorder="0" applyAlignment="0" applyProtection="0">
      <alignment vertical="center"/>
    </xf>
    <xf numFmtId="0" fontId="31" fillId="26" borderId="0" applyNumberFormat="0" applyBorder="0" applyAlignment="0" applyProtection="0">
      <alignment vertical="center"/>
    </xf>
    <xf numFmtId="0" fontId="31" fillId="27" borderId="0" applyNumberFormat="0" applyBorder="0" applyAlignment="0" applyProtection="0">
      <alignment vertical="center"/>
    </xf>
    <xf numFmtId="0" fontId="32" fillId="28" borderId="0" applyNumberFormat="0" applyBorder="0" applyAlignment="0" applyProtection="0">
      <alignment vertical="center"/>
    </xf>
    <xf numFmtId="0" fontId="32" fillId="29" borderId="0" applyNumberFormat="0" applyBorder="0" applyAlignment="0" applyProtection="0">
      <alignment vertical="center"/>
    </xf>
    <xf numFmtId="0" fontId="31" fillId="30" borderId="0" applyNumberFormat="0" applyBorder="0" applyAlignment="0" applyProtection="0">
      <alignment vertical="center"/>
    </xf>
    <xf numFmtId="0" fontId="31" fillId="31" borderId="0" applyNumberFormat="0" applyBorder="0" applyAlignment="0" applyProtection="0">
      <alignment vertical="center"/>
    </xf>
    <xf numFmtId="0" fontId="32" fillId="32" borderId="0" applyNumberFormat="0" applyBorder="0" applyAlignment="0" applyProtection="0">
      <alignment vertical="center"/>
    </xf>
    <xf numFmtId="0" fontId="32" fillId="33" borderId="0" applyNumberFormat="0" applyBorder="0" applyAlignment="0" applyProtection="0">
      <alignment vertical="center"/>
    </xf>
    <xf numFmtId="0" fontId="31" fillId="34" borderId="0" applyNumberFormat="0" applyBorder="0" applyAlignment="0" applyProtection="0">
      <alignment vertical="center"/>
    </xf>
    <xf numFmtId="0" fontId="4" fillId="0" borderId="0">
      <alignment vertical="center"/>
    </xf>
  </cellStyleXfs>
  <cellXfs count="46">
    <xf numFmtId="0" fontId="0" fillId="0" borderId="0" xfId="0">
      <alignment vertical="center"/>
    </xf>
    <xf numFmtId="0" fontId="0" fillId="0" borderId="0" xfId="0" applyFont="1" applyFill="1" applyAlignment="1">
      <alignment vertical="center"/>
    </xf>
    <xf numFmtId="0" fontId="1" fillId="0" borderId="0" xfId="0" applyFont="1" applyFill="1" applyAlignment="1">
      <alignment vertical="center"/>
    </xf>
    <xf numFmtId="0" fontId="0" fillId="0" borderId="0" xfId="0" applyFont="1" applyFill="1" applyAlignment="1">
      <alignment vertical="center" wrapText="1"/>
    </xf>
    <xf numFmtId="0" fontId="0" fillId="0" borderId="0" xfId="0" applyFont="1" applyFill="1" applyAlignment="1">
      <alignment horizontal="center" vertical="center"/>
    </xf>
    <xf numFmtId="0" fontId="2" fillId="0" borderId="0" xfId="0" applyFont="1" applyFill="1" applyAlignment="1">
      <alignment horizontal="center" vertical="center"/>
    </xf>
    <xf numFmtId="0" fontId="0" fillId="0" borderId="0" xfId="0" applyFont="1">
      <alignment vertical="center"/>
    </xf>
    <xf numFmtId="0" fontId="3" fillId="0" borderId="0" xfId="0" applyFont="1" applyFill="1" applyAlignment="1">
      <alignment horizontal="center" vertical="center"/>
    </xf>
    <xf numFmtId="0" fontId="4" fillId="0" borderId="0" xfId="0" applyFont="1" applyFill="1" applyAlignment="1">
      <alignment horizontal="left" vertical="center"/>
    </xf>
    <xf numFmtId="0" fontId="5" fillId="0" borderId="0" xfId="0" applyFont="1" applyFill="1" applyAlignment="1">
      <alignment horizontal="left" vertical="center"/>
    </xf>
    <xf numFmtId="0" fontId="6" fillId="0" borderId="0" xfId="0" applyFont="1" applyFill="1" applyAlignment="1">
      <alignment horizontal="left" vertical="center"/>
    </xf>
    <xf numFmtId="0" fontId="7" fillId="0" borderId="1" xfId="0" applyFont="1" applyFill="1" applyBorder="1" applyAlignment="1">
      <alignment horizontal="center" vertical="center" wrapText="1"/>
    </xf>
    <xf numFmtId="0" fontId="7" fillId="0" borderId="2" xfId="0" applyFont="1" applyFill="1" applyBorder="1" applyAlignment="1">
      <alignment horizontal="center" vertical="center" wrapText="1"/>
    </xf>
    <xf numFmtId="176" fontId="8" fillId="0" borderId="3" xfId="0" applyNumberFormat="1" applyFont="1" applyFill="1" applyBorder="1" applyAlignment="1">
      <alignment horizontal="center" vertical="center" wrapText="1"/>
    </xf>
    <xf numFmtId="176" fontId="8" fillId="0" borderId="4" xfId="0" applyNumberFormat="1" applyFont="1" applyFill="1" applyBorder="1" applyAlignment="1">
      <alignment horizontal="center" vertical="center" wrapText="1"/>
    </xf>
    <xf numFmtId="176" fontId="8" fillId="0" borderId="5" xfId="0" applyNumberFormat="1" applyFont="1" applyFill="1" applyBorder="1" applyAlignment="1">
      <alignment horizontal="center" vertical="center" wrapText="1"/>
    </xf>
    <xf numFmtId="0" fontId="7" fillId="0" borderId="6" xfId="0" applyFont="1" applyFill="1" applyBorder="1" applyAlignment="1">
      <alignment horizontal="center" vertical="center" wrapText="1"/>
    </xf>
    <xf numFmtId="0" fontId="7" fillId="0" borderId="7" xfId="0" applyFont="1" applyFill="1" applyBorder="1" applyAlignment="1">
      <alignment horizontal="center" vertical="center" wrapText="1"/>
    </xf>
    <xf numFmtId="0" fontId="9" fillId="0" borderId="5" xfId="0" applyFont="1" applyFill="1" applyBorder="1" applyAlignment="1">
      <alignment horizontal="center" vertical="center" wrapText="1"/>
    </xf>
    <xf numFmtId="0" fontId="9" fillId="2" borderId="5" xfId="0" applyFont="1" applyFill="1" applyBorder="1" applyAlignment="1">
      <alignment horizontal="center" vertical="center" wrapText="1"/>
    </xf>
    <xf numFmtId="0" fontId="10" fillId="0" borderId="5" xfId="0" applyFont="1" applyFill="1" applyBorder="1" applyAlignment="1">
      <alignment horizontal="center" vertical="center"/>
    </xf>
    <xf numFmtId="0" fontId="10" fillId="0" borderId="5" xfId="0" applyFont="1" applyFill="1" applyBorder="1" applyAlignment="1">
      <alignment horizontal="center" vertical="center" wrapText="1"/>
    </xf>
    <xf numFmtId="0" fontId="10" fillId="0" borderId="5" xfId="0" applyFont="1" applyFill="1" applyBorder="1" applyAlignment="1">
      <alignment vertical="center" wrapText="1"/>
    </xf>
    <xf numFmtId="0" fontId="11" fillId="0" borderId="5" xfId="0" applyFont="1" applyFill="1" applyBorder="1" applyAlignment="1">
      <alignment horizontal="center" vertical="center" wrapText="1"/>
    </xf>
    <xf numFmtId="0" fontId="10" fillId="0" borderId="5" xfId="0" applyFont="1" applyBorder="1" applyAlignment="1">
      <alignment horizontal="center" vertical="center"/>
    </xf>
    <xf numFmtId="0" fontId="10" fillId="0" borderId="5" xfId="0" applyFont="1" applyBorder="1" applyAlignment="1">
      <alignment horizontal="center" vertical="center" wrapText="1"/>
    </xf>
    <xf numFmtId="0" fontId="10" fillId="0" borderId="5" xfId="0" applyFont="1" applyBorder="1" applyAlignment="1">
      <alignment vertical="center" wrapText="1"/>
    </xf>
    <xf numFmtId="0" fontId="7" fillId="0" borderId="8" xfId="0" applyFont="1" applyFill="1" applyBorder="1" applyAlignment="1">
      <alignment horizontal="center" vertical="center" wrapText="1"/>
    </xf>
    <xf numFmtId="0" fontId="7" fillId="0" borderId="9" xfId="0" applyFont="1" applyFill="1" applyBorder="1" applyAlignment="1">
      <alignment horizontal="center" vertical="center" wrapText="1"/>
    </xf>
    <xf numFmtId="0" fontId="12" fillId="0" borderId="8" xfId="0" applyFont="1" applyFill="1" applyBorder="1" applyAlignment="1">
      <alignment horizontal="center" vertical="center" wrapText="1"/>
    </xf>
    <xf numFmtId="0" fontId="12" fillId="0" borderId="9" xfId="0" applyFont="1" applyFill="1" applyBorder="1" applyAlignment="1">
      <alignment horizontal="center" vertical="center" wrapText="1"/>
    </xf>
    <xf numFmtId="176" fontId="12" fillId="0" borderId="5" xfId="0" applyNumberFormat="1" applyFont="1" applyFill="1" applyBorder="1" applyAlignment="1">
      <alignment horizontal="center" vertical="center"/>
    </xf>
    <xf numFmtId="0" fontId="12" fillId="0" borderId="5" xfId="0" applyFont="1" applyFill="1" applyBorder="1" applyAlignment="1">
      <alignment horizontal="center" vertical="center"/>
    </xf>
    <xf numFmtId="0" fontId="12" fillId="0" borderId="5" xfId="0" applyFont="1" applyFill="1" applyBorder="1" applyAlignment="1">
      <alignment horizontal="center" vertical="center" wrapText="1"/>
    </xf>
    <xf numFmtId="176" fontId="12" fillId="2" borderId="5" xfId="0" applyNumberFormat="1" applyFont="1" applyFill="1" applyBorder="1" applyAlignment="1">
      <alignment horizontal="center" vertical="center"/>
    </xf>
    <xf numFmtId="0" fontId="12" fillId="0" borderId="10" xfId="0" applyFont="1" applyFill="1" applyBorder="1" applyAlignment="1">
      <alignment horizontal="center" vertical="center" wrapText="1"/>
    </xf>
    <xf numFmtId="176" fontId="12" fillId="0" borderId="5" xfId="0" applyNumberFormat="1" applyFont="1" applyFill="1" applyBorder="1" applyAlignment="1">
      <alignment horizontal="center" vertical="center" wrapText="1"/>
    </xf>
    <xf numFmtId="177" fontId="12" fillId="0" borderId="10" xfId="0" applyNumberFormat="1" applyFont="1" applyFill="1" applyBorder="1" applyAlignment="1">
      <alignment horizontal="center" vertical="center" wrapText="1"/>
    </xf>
    <xf numFmtId="176" fontId="12" fillId="0" borderId="10" xfId="0" applyNumberFormat="1" applyFont="1" applyFill="1" applyBorder="1" applyAlignment="1">
      <alignment horizontal="center" vertical="center" wrapText="1"/>
    </xf>
    <xf numFmtId="0" fontId="13" fillId="0" borderId="5" xfId="0" applyFont="1" applyFill="1" applyBorder="1" applyAlignment="1">
      <alignment horizontal="center" vertical="center" wrapText="1"/>
    </xf>
    <xf numFmtId="176" fontId="13" fillId="3" borderId="5" xfId="0" applyNumberFormat="1" applyFont="1" applyFill="1" applyBorder="1" applyAlignment="1">
      <alignment horizontal="center" vertical="center"/>
    </xf>
    <xf numFmtId="176" fontId="13" fillId="2" borderId="5" xfId="0" applyNumberFormat="1" applyFont="1" applyFill="1" applyBorder="1" applyAlignment="1">
      <alignment horizontal="center" vertical="center"/>
    </xf>
    <xf numFmtId="0" fontId="2" fillId="0" borderId="0" xfId="0" applyFont="1" applyAlignment="1">
      <alignment horizontal="left" vertical="top"/>
    </xf>
    <xf numFmtId="0" fontId="0" fillId="0" borderId="0" xfId="0" applyFont="1" applyFill="1" applyAlignment="1">
      <alignment horizontal="left" vertical="center" wrapText="1"/>
    </xf>
    <xf numFmtId="0" fontId="0" fillId="0" borderId="0" xfId="0" applyFont="1" applyFill="1" applyAlignment="1">
      <alignment horizontal="left" vertical="center"/>
    </xf>
    <xf numFmtId="9" fontId="0" fillId="0" borderId="0" xfId="3" applyFont="1">
      <alignment vertical="center"/>
    </xf>
  </cellXfs>
  <cellStyles count="50">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 name="常规 2" xfId="49"/>
  </cellStyles>
  <tableStyles count="0" defaultTableStyle="TableStyleMedium2" defaultPivotStyle="PivotStyleLight16"/>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4" Type="http://schemas.openxmlformats.org/officeDocument/2006/relationships/styles" Target="styles.xml"/><Relationship Id="rId3" Type="http://schemas.openxmlformats.org/officeDocument/2006/relationships/sharedStrings" Target="sharedStrings.xml"/><Relationship Id="rId2" Type="http://schemas.openxmlformats.org/officeDocument/2006/relationships/theme" Target="theme/theme1.xml"/><Relationship Id="rId1" Type="http://schemas.openxmlformats.org/officeDocument/2006/relationships/worksheet" Target="worksheets/sheet1.xml"/></Relationships>
</file>

<file path=xl/theme/theme1.xml><?xml version="1.0" encoding="utf-8"?>
<a:theme xmlns:a="http://schemas.openxmlformats.org/drawingml/2006/main" name="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_rels/sheet1.xml.rels><?xml version="1.0" encoding="UTF-8" standalone="yes"?>
<Relationships xmlns="http://schemas.openxmlformats.org/package/2006/relationships"><Relationship Id="rId2" Type="http://schemas.openxmlformats.org/officeDocument/2006/relationships/vmlDrawing" Target="../drawings/vmlDrawing1.vml"/><Relationship Id="rId1" Type="http://schemas.openxmlformats.org/officeDocument/2006/relationships/comments" Target="../comments1.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dimension ref="A1:AZ20"/>
  <sheetViews>
    <sheetView tabSelected="1" zoomScale="90" zoomScaleNormal="90" workbookViewId="0">
      <selection activeCell="AT2" sqref="AT2"/>
    </sheetView>
  </sheetViews>
  <sheetFormatPr defaultColWidth="9" defaultRowHeight="13.5"/>
  <cols>
    <col min="1" max="1" width="7.49166666666667" style="6" customWidth="1"/>
    <col min="2" max="2" width="26.5333333333333" style="6" customWidth="1"/>
    <col min="3" max="3" width="8.75" style="6" hidden="1" customWidth="1"/>
    <col min="4" max="4" width="3.875" style="6" hidden="1" customWidth="1"/>
    <col min="5" max="10" width="4.5" style="6" hidden="1" customWidth="1"/>
    <col min="11" max="15" width="3.375" style="6" hidden="1" customWidth="1"/>
    <col min="16" max="16" width="4.5" style="6" hidden="1" customWidth="1"/>
    <col min="17" max="17" width="3.75" style="6" hidden="1" customWidth="1"/>
    <col min="18" max="21" width="4.5" style="6" hidden="1" customWidth="1"/>
    <col min="22" max="25" width="3.25" style="6" hidden="1" customWidth="1"/>
    <col min="26" max="27" width="4.5" style="6" hidden="1" customWidth="1"/>
    <col min="28" max="28" width="14.8583333333333" style="6" customWidth="1"/>
    <col min="29" max="29" width="8.99166666666667" style="6" customWidth="1"/>
    <col min="30" max="30" width="8.19166666666667" style="6" customWidth="1"/>
    <col min="31" max="31" width="7.075" style="6" customWidth="1"/>
    <col min="32" max="32" width="7" style="6" customWidth="1"/>
    <col min="33" max="42" width="6" style="6" customWidth="1"/>
    <col min="43" max="43" width="10.375" style="6" customWidth="1"/>
    <col min="44" max="45" width="6" style="6" customWidth="1"/>
    <col min="46" max="46" width="7.35833333333333" style="6" customWidth="1"/>
    <col min="47" max="50" width="6" style="6" customWidth="1"/>
    <col min="51" max="51" width="8.325" style="6" customWidth="1"/>
    <col min="52" max="52" width="9.01666666666667" style="6" customWidth="1"/>
    <col min="53" max="16384" width="9" style="6"/>
  </cols>
  <sheetData>
    <row r="1" s="1" customFormat="1" ht="48" customHeight="1" spans="1:52">
      <c r="A1" s="7" t="s">
        <v>0</v>
      </c>
      <c r="B1" s="7"/>
      <c r="C1" s="7"/>
      <c r="D1" s="7"/>
      <c r="E1" s="7"/>
      <c r="F1" s="7"/>
      <c r="G1" s="7"/>
      <c r="H1" s="7"/>
      <c r="I1" s="7"/>
      <c r="J1" s="7"/>
      <c r="K1" s="7"/>
      <c r="L1" s="7"/>
      <c r="M1" s="7"/>
      <c r="N1" s="7"/>
      <c r="O1" s="7"/>
      <c r="P1" s="7"/>
      <c r="Q1" s="7"/>
      <c r="R1" s="7"/>
      <c r="S1" s="7"/>
      <c r="T1" s="7"/>
      <c r="U1" s="7"/>
      <c r="V1" s="7"/>
      <c r="W1" s="7"/>
      <c r="X1" s="7"/>
      <c r="Y1" s="7"/>
      <c r="Z1" s="7"/>
      <c r="AA1" s="7"/>
      <c r="AB1" s="7"/>
      <c r="AC1" s="7"/>
      <c r="AD1" s="7"/>
      <c r="AE1" s="7"/>
      <c r="AF1" s="7"/>
      <c r="AG1" s="7"/>
      <c r="AH1" s="7"/>
      <c r="AI1" s="7"/>
      <c r="AJ1" s="7"/>
      <c r="AK1" s="7"/>
      <c r="AL1" s="7"/>
      <c r="AM1" s="7"/>
      <c r="AN1" s="7"/>
      <c r="AO1" s="7"/>
      <c r="AP1" s="7"/>
      <c r="AQ1" s="7"/>
      <c r="AR1" s="7"/>
      <c r="AS1" s="7"/>
      <c r="AT1" s="7"/>
      <c r="AU1" s="7"/>
      <c r="AV1" s="7"/>
      <c r="AW1" s="7"/>
      <c r="AX1" s="7"/>
      <c r="AY1" s="7"/>
      <c r="AZ1" s="7"/>
    </row>
    <row r="2" s="1" customFormat="1" ht="32" customHeight="1" spans="1:52">
      <c r="A2" s="8" t="s">
        <v>1</v>
      </c>
      <c r="B2" s="8"/>
      <c r="C2" s="8"/>
      <c r="D2" s="8"/>
      <c r="E2" s="8"/>
      <c r="F2" s="8"/>
      <c r="G2" s="8"/>
      <c r="H2" s="8"/>
      <c r="I2" s="8"/>
      <c r="J2" s="8"/>
      <c r="K2" s="8"/>
      <c r="L2" s="8"/>
      <c r="M2" s="8"/>
      <c r="N2" s="8"/>
      <c r="O2" s="8"/>
      <c r="P2" s="8"/>
      <c r="Q2" s="8"/>
      <c r="R2" s="8"/>
      <c r="S2" s="8"/>
      <c r="T2" s="8"/>
      <c r="U2" s="8"/>
      <c r="V2" s="8"/>
      <c r="W2" s="8"/>
      <c r="X2" s="8"/>
      <c r="Y2" s="8"/>
      <c r="Z2" s="8"/>
      <c r="AA2" s="8"/>
      <c r="AB2" s="9"/>
      <c r="AC2" s="9"/>
      <c r="AD2" s="9"/>
      <c r="AE2" s="10"/>
      <c r="AF2" s="10"/>
      <c r="AG2" s="10"/>
      <c r="AH2" s="10"/>
      <c r="AI2" s="10"/>
      <c r="AJ2" s="10"/>
      <c r="AK2" s="10"/>
      <c r="AM2" s="10"/>
      <c r="AN2" s="10"/>
      <c r="AO2" s="10"/>
      <c r="AP2" s="10"/>
      <c r="AQ2" s="10"/>
      <c r="AR2" s="10"/>
      <c r="AS2" s="10"/>
      <c r="AT2" s="10"/>
      <c r="AU2" s="10"/>
      <c r="AV2" s="10"/>
      <c r="AW2" s="10"/>
      <c r="AX2" s="10"/>
      <c r="AY2" s="10"/>
      <c r="AZ2" s="10"/>
    </row>
    <row r="3" s="2" customFormat="1" ht="42" customHeight="1" spans="1:52">
      <c r="A3" s="11" t="s">
        <v>2</v>
      </c>
      <c r="B3" s="12" t="s">
        <v>3</v>
      </c>
      <c r="C3" s="13" t="s">
        <v>4</v>
      </c>
      <c r="D3" s="14"/>
      <c r="E3" s="14"/>
      <c r="F3" s="14"/>
      <c r="G3" s="14"/>
      <c r="H3" s="14"/>
      <c r="I3" s="14"/>
      <c r="J3" s="14"/>
      <c r="K3" s="14"/>
      <c r="L3" s="14"/>
      <c r="M3" s="14"/>
      <c r="N3" s="14"/>
      <c r="O3" s="14"/>
      <c r="P3" s="14"/>
      <c r="Q3" s="14"/>
      <c r="R3" s="14"/>
      <c r="S3" s="14"/>
      <c r="T3" s="14"/>
      <c r="U3" s="14"/>
      <c r="V3" s="14"/>
      <c r="W3" s="14"/>
      <c r="X3" s="14"/>
      <c r="Y3" s="14"/>
      <c r="Z3" s="14"/>
      <c r="AA3" s="14"/>
      <c r="AB3" s="15" t="s">
        <v>5</v>
      </c>
      <c r="AC3" s="15"/>
      <c r="AD3" s="15"/>
      <c r="AE3" s="15"/>
      <c r="AF3" s="15"/>
      <c r="AG3" s="15"/>
      <c r="AH3" s="15"/>
      <c r="AI3" s="15"/>
      <c r="AJ3" s="15"/>
      <c r="AK3" s="15"/>
      <c r="AL3" s="15"/>
      <c r="AM3" s="15"/>
      <c r="AN3" s="15"/>
      <c r="AO3" s="15"/>
      <c r="AP3" s="15"/>
      <c r="AQ3" s="15"/>
      <c r="AR3" s="15"/>
      <c r="AS3" s="15"/>
      <c r="AT3" s="15"/>
      <c r="AU3" s="15"/>
      <c r="AV3" s="15"/>
      <c r="AW3" s="15"/>
      <c r="AX3" s="15"/>
      <c r="AY3" s="15"/>
      <c r="AZ3" s="15"/>
    </row>
    <row r="4" s="1" customFormat="1" ht="39" customHeight="1" spans="1:52">
      <c r="A4" s="16"/>
      <c r="B4" s="17"/>
      <c r="C4" s="18" t="s">
        <v>6</v>
      </c>
      <c r="D4" s="18" t="s">
        <v>7</v>
      </c>
      <c r="E4" s="18"/>
      <c r="F4" s="18"/>
      <c r="G4" s="18"/>
      <c r="H4" s="18"/>
      <c r="I4" s="18"/>
      <c r="J4" s="18"/>
      <c r="K4" s="18"/>
      <c r="L4" s="18"/>
      <c r="M4" s="18"/>
      <c r="N4" s="18"/>
      <c r="O4" s="18"/>
      <c r="P4" s="18"/>
      <c r="Q4" s="18"/>
      <c r="R4" s="18"/>
      <c r="S4" s="18" t="s">
        <v>8</v>
      </c>
      <c r="T4" s="18"/>
      <c r="U4" s="18" t="s">
        <v>9</v>
      </c>
      <c r="V4" s="18"/>
      <c r="W4" s="18"/>
      <c r="X4" s="18"/>
      <c r="Y4" s="18"/>
      <c r="Z4" s="18"/>
      <c r="AA4" s="18"/>
      <c r="AB4" s="19" t="s">
        <v>10</v>
      </c>
      <c r="AC4" s="18" t="s">
        <v>7</v>
      </c>
      <c r="AD4" s="18"/>
      <c r="AE4" s="18"/>
      <c r="AF4" s="18"/>
      <c r="AG4" s="18"/>
      <c r="AH4" s="18"/>
      <c r="AI4" s="18"/>
      <c r="AJ4" s="18"/>
      <c r="AK4" s="18"/>
      <c r="AL4" s="18"/>
      <c r="AM4" s="18"/>
      <c r="AN4" s="18"/>
      <c r="AO4" s="18"/>
      <c r="AP4" s="18"/>
      <c r="AQ4" s="18"/>
      <c r="AR4" s="18" t="s">
        <v>8</v>
      </c>
      <c r="AS4" s="18"/>
      <c r="AT4" s="18" t="s">
        <v>9</v>
      </c>
      <c r="AU4" s="18"/>
      <c r="AV4" s="18"/>
      <c r="AW4" s="18"/>
      <c r="AX4" s="18"/>
      <c r="AY4" s="18"/>
      <c r="AZ4" s="18"/>
    </row>
    <row r="5" s="1" customFormat="1" ht="39" customHeight="1" spans="1:52">
      <c r="A5" s="16"/>
      <c r="B5" s="17"/>
      <c r="C5" s="18"/>
      <c r="D5" s="20" t="s">
        <v>11</v>
      </c>
      <c r="E5" s="20"/>
      <c r="F5" s="20"/>
      <c r="G5" s="20"/>
      <c r="H5" s="20"/>
      <c r="I5" s="21" t="s">
        <v>12</v>
      </c>
      <c r="J5" s="21"/>
      <c r="K5" s="21"/>
      <c r="L5" s="21"/>
      <c r="M5" s="21"/>
      <c r="N5" s="21" t="s">
        <v>13</v>
      </c>
      <c r="O5" s="21"/>
      <c r="P5" s="21" t="s">
        <v>14</v>
      </c>
      <c r="Q5" s="22"/>
      <c r="R5" s="21" t="s">
        <v>15</v>
      </c>
      <c r="S5" s="21" t="s">
        <v>16</v>
      </c>
      <c r="T5" s="21" t="s">
        <v>17</v>
      </c>
      <c r="U5" s="21" t="s">
        <v>18</v>
      </c>
      <c r="V5" s="21" t="s">
        <v>19</v>
      </c>
      <c r="W5" s="21" t="s">
        <v>20</v>
      </c>
      <c r="X5" s="21" t="s">
        <v>21</v>
      </c>
      <c r="Y5" s="21" t="s">
        <v>22</v>
      </c>
      <c r="Z5" s="23" t="s">
        <v>23</v>
      </c>
      <c r="AA5" s="21" t="s">
        <v>24</v>
      </c>
      <c r="AB5" s="19"/>
      <c r="AC5" s="24" t="s">
        <v>11</v>
      </c>
      <c r="AD5" s="24"/>
      <c r="AE5" s="24"/>
      <c r="AF5" s="24"/>
      <c r="AG5" s="24"/>
      <c r="AH5" s="25" t="s">
        <v>12</v>
      </c>
      <c r="AI5" s="25"/>
      <c r="AJ5" s="25"/>
      <c r="AK5" s="25"/>
      <c r="AL5" s="25"/>
      <c r="AM5" s="25" t="s">
        <v>13</v>
      </c>
      <c r="AN5" s="25"/>
      <c r="AO5" s="25" t="s">
        <v>14</v>
      </c>
      <c r="AP5" s="26"/>
      <c r="AQ5" s="21" t="s">
        <v>15</v>
      </c>
      <c r="AR5" s="21" t="s">
        <v>16</v>
      </c>
      <c r="AS5" s="21" t="s">
        <v>17</v>
      </c>
      <c r="AT5" s="21" t="s">
        <v>18</v>
      </c>
      <c r="AU5" s="21" t="s">
        <v>19</v>
      </c>
      <c r="AV5" s="21" t="s">
        <v>20</v>
      </c>
      <c r="AW5" s="21" t="s">
        <v>21</v>
      </c>
      <c r="AX5" s="21" t="s">
        <v>22</v>
      </c>
      <c r="AY5" s="23" t="s">
        <v>23</v>
      </c>
      <c r="AZ5" s="21" t="s">
        <v>24</v>
      </c>
    </row>
    <row r="6" s="3" customFormat="1" ht="27" customHeight="1" spans="1:52">
      <c r="A6" s="27"/>
      <c r="B6" s="28"/>
      <c r="C6" s="18"/>
      <c r="D6" s="22" t="s">
        <v>25</v>
      </c>
      <c r="E6" s="22" t="s">
        <v>26</v>
      </c>
      <c r="F6" s="22" t="s">
        <v>27</v>
      </c>
      <c r="G6" s="22" t="s">
        <v>28</v>
      </c>
      <c r="H6" s="22" t="s">
        <v>29</v>
      </c>
      <c r="I6" s="22" t="s">
        <v>30</v>
      </c>
      <c r="J6" s="22" t="s">
        <v>31</v>
      </c>
      <c r="K6" s="22" t="s">
        <v>32</v>
      </c>
      <c r="L6" s="22" t="s">
        <v>33</v>
      </c>
      <c r="M6" s="21" t="s">
        <v>34</v>
      </c>
      <c r="N6" s="21" t="s">
        <v>35</v>
      </c>
      <c r="O6" s="21" t="s">
        <v>36</v>
      </c>
      <c r="P6" s="21" t="s">
        <v>37</v>
      </c>
      <c r="Q6" s="22" t="s">
        <v>38</v>
      </c>
      <c r="R6" s="21"/>
      <c r="S6" s="21"/>
      <c r="T6" s="21"/>
      <c r="U6" s="21"/>
      <c r="V6" s="21"/>
      <c r="W6" s="21"/>
      <c r="X6" s="21"/>
      <c r="Y6" s="21"/>
      <c r="Z6" s="23"/>
      <c r="AA6" s="21"/>
      <c r="AB6" s="19"/>
      <c r="AC6" s="26" t="s">
        <v>25</v>
      </c>
      <c r="AD6" s="26" t="s">
        <v>26</v>
      </c>
      <c r="AE6" s="26" t="s">
        <v>27</v>
      </c>
      <c r="AF6" s="26" t="s">
        <v>28</v>
      </c>
      <c r="AG6" s="26" t="s">
        <v>29</v>
      </c>
      <c r="AH6" s="26" t="s">
        <v>30</v>
      </c>
      <c r="AI6" s="26" t="s">
        <v>31</v>
      </c>
      <c r="AJ6" s="26" t="s">
        <v>32</v>
      </c>
      <c r="AK6" s="26" t="s">
        <v>33</v>
      </c>
      <c r="AL6" s="25" t="s">
        <v>34</v>
      </c>
      <c r="AM6" s="25" t="s">
        <v>35</v>
      </c>
      <c r="AN6" s="25" t="s">
        <v>36</v>
      </c>
      <c r="AO6" s="25" t="s">
        <v>37</v>
      </c>
      <c r="AP6" s="26" t="s">
        <v>38</v>
      </c>
      <c r="AQ6" s="21"/>
      <c r="AR6" s="21"/>
      <c r="AS6" s="21"/>
      <c r="AT6" s="21"/>
      <c r="AU6" s="21"/>
      <c r="AV6" s="21"/>
      <c r="AW6" s="21"/>
      <c r="AX6" s="21"/>
      <c r="AY6" s="23"/>
      <c r="AZ6" s="21"/>
    </row>
    <row r="7" s="4" customFormat="1" ht="60" customHeight="1" spans="1:52">
      <c r="A7" s="29" t="s">
        <v>39</v>
      </c>
      <c r="B7" s="30" t="s">
        <v>40</v>
      </c>
      <c r="C7" s="31">
        <f t="shared" ref="C7:C12" si="0">R7+T7+AA7</f>
        <v>23.143055</v>
      </c>
      <c r="D7" s="32"/>
      <c r="E7" s="32">
        <f>231114.8/10000</f>
        <v>23.11148</v>
      </c>
      <c r="F7" s="32"/>
      <c r="G7" s="32"/>
      <c r="H7" s="32"/>
      <c r="I7" s="32"/>
      <c r="J7" s="32"/>
      <c r="K7" s="32"/>
      <c r="L7" s="32"/>
      <c r="M7" s="33"/>
      <c r="N7" s="33"/>
      <c r="O7" s="33"/>
      <c r="P7" s="33"/>
      <c r="Q7" s="32"/>
      <c r="R7" s="32">
        <f t="shared" ref="R7:R12" si="1">SUM(D7:Q7)</f>
        <v>23.11148</v>
      </c>
      <c r="S7" s="32"/>
      <c r="T7" s="32">
        <f t="shared" ref="T7:T12" si="2">SUM(S7:S7)</f>
        <v>0</v>
      </c>
      <c r="U7" s="32">
        <f>262.05/10000</f>
        <v>0.026205</v>
      </c>
      <c r="V7" s="32"/>
      <c r="W7" s="32"/>
      <c r="X7" s="32"/>
      <c r="Y7" s="32"/>
      <c r="Z7" s="32">
        <f>53.7/10000</f>
        <v>0.00537</v>
      </c>
      <c r="AA7" s="32">
        <f t="shared" ref="AA7:AA12" si="3">SUM(U7:Z7)</f>
        <v>0.031575</v>
      </c>
      <c r="AB7" s="34">
        <f t="shared" ref="AB7:AB12" si="4">AQ7+AS7+AZ7</f>
        <v>26.578038</v>
      </c>
      <c r="AC7" s="32"/>
      <c r="AD7" s="31">
        <f>263671.6/10000</f>
        <v>26.36716</v>
      </c>
      <c r="AE7" s="32"/>
      <c r="AF7" s="32">
        <f>184.93/10000</f>
        <v>0.018493</v>
      </c>
      <c r="AG7" s="32"/>
      <c r="AH7" s="32"/>
      <c r="AI7" s="32"/>
      <c r="AJ7" s="32"/>
      <c r="AK7" s="32"/>
      <c r="AL7" s="33"/>
      <c r="AM7" s="33"/>
      <c r="AN7" s="33"/>
      <c r="AO7" s="33"/>
      <c r="AP7" s="32"/>
      <c r="AQ7" s="32">
        <f t="shared" ref="AQ7:AQ12" si="5">SUM(AC7:AP7)</f>
        <v>26.385653</v>
      </c>
      <c r="AR7" s="32"/>
      <c r="AS7" s="31">
        <f t="shared" ref="AS7:AS12" si="6">AR7</f>
        <v>0</v>
      </c>
      <c r="AT7" s="31">
        <f>83.85/10000</f>
        <v>0.008385</v>
      </c>
      <c r="AU7" s="32"/>
      <c r="AV7" s="32"/>
      <c r="AW7" s="32">
        <f>558/10000</f>
        <v>0.0558</v>
      </c>
      <c r="AX7" s="32"/>
      <c r="AY7" s="31">
        <f>1282/10000</f>
        <v>0.1282</v>
      </c>
      <c r="AZ7" s="32">
        <f t="shared" ref="AZ7:AZ12" si="7">SUM(AT7:AY7)</f>
        <v>0.192385</v>
      </c>
    </row>
    <row r="8" s="4" customFormat="1" ht="60" customHeight="1" spans="1:52">
      <c r="A8" s="29" t="s">
        <v>39</v>
      </c>
      <c r="B8" s="30" t="s">
        <v>41</v>
      </c>
      <c r="C8" s="31">
        <f t="shared" si="0"/>
        <v>14.40423</v>
      </c>
      <c r="D8" s="33"/>
      <c r="E8" s="33">
        <f>128060/10000</f>
        <v>12.806</v>
      </c>
      <c r="F8" s="33"/>
      <c r="G8" s="33">
        <f>14807/10000</f>
        <v>1.4807</v>
      </c>
      <c r="H8" s="33"/>
      <c r="I8" s="33"/>
      <c r="J8" s="33"/>
      <c r="K8" s="33"/>
      <c r="L8" s="33"/>
      <c r="M8" s="33"/>
      <c r="N8" s="33"/>
      <c r="O8" s="33"/>
      <c r="P8" s="33"/>
      <c r="Q8" s="33"/>
      <c r="R8" s="32">
        <f t="shared" si="1"/>
        <v>14.2867</v>
      </c>
      <c r="S8" s="35"/>
      <c r="T8" s="32">
        <f t="shared" si="2"/>
        <v>0</v>
      </c>
      <c r="U8" s="35">
        <f>175.3/10000</f>
        <v>0.01753</v>
      </c>
      <c r="V8" s="35"/>
      <c r="W8" s="35"/>
      <c r="X8" s="35"/>
      <c r="Y8" s="35"/>
      <c r="Z8" s="35">
        <f>1000/10000</f>
        <v>0.1</v>
      </c>
      <c r="AA8" s="32">
        <f t="shared" si="3"/>
        <v>0.11753</v>
      </c>
      <c r="AB8" s="34">
        <f t="shared" si="4"/>
        <v>12.088278</v>
      </c>
      <c r="AC8" s="33"/>
      <c r="AD8" s="36">
        <f>120275/10000</f>
        <v>12.0275</v>
      </c>
      <c r="AE8" s="33"/>
      <c r="AF8" s="33">
        <f>410/10000</f>
        <v>0.041</v>
      </c>
      <c r="AG8" s="33"/>
      <c r="AH8" s="33"/>
      <c r="AI8" s="33"/>
      <c r="AJ8" s="33"/>
      <c r="AK8" s="33"/>
      <c r="AL8" s="33"/>
      <c r="AM8" s="33"/>
      <c r="AN8" s="33"/>
      <c r="AO8" s="33"/>
      <c r="AP8" s="33"/>
      <c r="AQ8" s="32">
        <f t="shared" si="5"/>
        <v>12.0685</v>
      </c>
      <c r="AR8" s="35"/>
      <c r="AS8" s="31">
        <f t="shared" si="6"/>
        <v>0</v>
      </c>
      <c r="AT8" s="37">
        <f>197.78/10000</f>
        <v>0.019778</v>
      </c>
      <c r="AU8" s="35"/>
      <c r="AV8" s="35"/>
      <c r="AW8" s="35"/>
      <c r="AX8" s="35"/>
      <c r="AY8" s="38"/>
      <c r="AZ8" s="32">
        <f t="shared" si="7"/>
        <v>0.019778</v>
      </c>
    </row>
    <row r="9" s="4" customFormat="1" ht="60" customHeight="1" spans="1:52">
      <c r="A9" s="29" t="s">
        <v>39</v>
      </c>
      <c r="B9" s="30" t="s">
        <v>42</v>
      </c>
      <c r="C9" s="31">
        <f t="shared" si="0"/>
        <v>12.471577</v>
      </c>
      <c r="D9" s="33"/>
      <c r="E9" s="33">
        <f>113550/10000</f>
        <v>11.355</v>
      </c>
      <c r="F9" s="33"/>
      <c r="G9" s="33">
        <f>297/10000</f>
        <v>0.0297</v>
      </c>
      <c r="H9" s="33"/>
      <c r="I9" s="33"/>
      <c r="J9" s="33"/>
      <c r="K9" s="33"/>
      <c r="L9" s="33"/>
      <c r="M9" s="33"/>
      <c r="N9" s="33"/>
      <c r="O9" s="33"/>
      <c r="P9" s="33">
        <f>5294.74/10000</f>
        <v>0.529474</v>
      </c>
      <c r="Q9" s="33"/>
      <c r="R9" s="32">
        <f t="shared" si="1"/>
        <v>11.914174</v>
      </c>
      <c r="S9" s="35"/>
      <c r="T9" s="32">
        <f t="shared" si="2"/>
        <v>0</v>
      </c>
      <c r="U9" s="35">
        <f>136.03/10000</f>
        <v>0.013603</v>
      </c>
      <c r="V9" s="35"/>
      <c r="W9" s="35"/>
      <c r="X9" s="35"/>
      <c r="Y9" s="35"/>
      <c r="Z9" s="35">
        <f>5438/10000</f>
        <v>0.5438</v>
      </c>
      <c r="AA9" s="32">
        <f t="shared" si="3"/>
        <v>0.557403</v>
      </c>
      <c r="AB9" s="34">
        <f t="shared" si="4"/>
        <v>15.431049</v>
      </c>
      <c r="AC9" s="33"/>
      <c r="AD9" s="36">
        <f>146881.6/10000</f>
        <v>14.68816</v>
      </c>
      <c r="AE9" s="33"/>
      <c r="AF9" s="33">
        <f>984.1/10000</f>
        <v>0.09841</v>
      </c>
      <c r="AG9" s="33"/>
      <c r="AH9" s="33"/>
      <c r="AI9" s="33"/>
      <c r="AJ9" s="33"/>
      <c r="AK9" s="33"/>
      <c r="AL9" s="33"/>
      <c r="AM9" s="33"/>
      <c r="AN9" s="33"/>
      <c r="AO9" s="33"/>
      <c r="AP9" s="33"/>
      <c r="AQ9" s="32">
        <f t="shared" si="5"/>
        <v>14.78657</v>
      </c>
      <c r="AR9" s="35"/>
      <c r="AS9" s="31">
        <f t="shared" si="6"/>
        <v>0</v>
      </c>
      <c r="AT9" s="38">
        <f>2649.44/10000</f>
        <v>0.264944</v>
      </c>
      <c r="AU9" s="35"/>
      <c r="AV9" s="35"/>
      <c r="AW9" s="35">
        <f>3000/10000</f>
        <v>0.3</v>
      </c>
      <c r="AX9" s="35"/>
      <c r="AY9" s="35">
        <f>795.35/10000</f>
        <v>0.079535</v>
      </c>
      <c r="AZ9" s="32">
        <f t="shared" si="7"/>
        <v>0.644479</v>
      </c>
    </row>
    <row r="10" s="4" customFormat="1" ht="60" customHeight="1" spans="1:52">
      <c r="A10" s="29" t="s">
        <v>39</v>
      </c>
      <c r="B10" s="30" t="s">
        <v>43</v>
      </c>
      <c r="C10" s="31">
        <f t="shared" si="0"/>
        <v>42.240098</v>
      </c>
      <c r="D10" s="33"/>
      <c r="E10" s="33">
        <f>393596.61/10000</f>
        <v>39.359661</v>
      </c>
      <c r="F10" s="33"/>
      <c r="G10" s="33">
        <f>10927/10000</f>
        <v>1.0927</v>
      </c>
      <c r="H10" s="33"/>
      <c r="I10" s="33"/>
      <c r="J10" s="33"/>
      <c r="K10" s="33"/>
      <c r="L10" s="33"/>
      <c r="M10" s="33"/>
      <c r="N10" s="33"/>
      <c r="O10" s="33"/>
      <c r="P10" s="33"/>
      <c r="Q10" s="33"/>
      <c r="R10" s="32">
        <f t="shared" si="1"/>
        <v>40.452361</v>
      </c>
      <c r="S10" s="35"/>
      <c r="T10" s="32">
        <f t="shared" si="2"/>
        <v>0</v>
      </c>
      <c r="U10" s="35">
        <f>14476.37/10000</f>
        <v>1.447637</v>
      </c>
      <c r="V10" s="35"/>
      <c r="W10" s="35"/>
      <c r="X10" s="35"/>
      <c r="Y10" s="35"/>
      <c r="Z10" s="35">
        <f>3401/10000</f>
        <v>0.3401</v>
      </c>
      <c r="AA10" s="32">
        <f t="shared" si="3"/>
        <v>1.787737</v>
      </c>
      <c r="AB10" s="34">
        <f t="shared" si="4"/>
        <v>22.59741</v>
      </c>
      <c r="AC10" s="33"/>
      <c r="AD10" s="36">
        <f>216340.1/10000</f>
        <v>21.63401</v>
      </c>
      <c r="AE10" s="33"/>
      <c r="AF10" s="33">
        <f>6707/10000</f>
        <v>0.6707</v>
      </c>
      <c r="AG10" s="33"/>
      <c r="AH10" s="33"/>
      <c r="AI10" s="33"/>
      <c r="AJ10" s="33"/>
      <c r="AK10" s="33"/>
      <c r="AL10" s="33"/>
      <c r="AM10" s="33"/>
      <c r="AN10" s="33"/>
      <c r="AO10" s="33"/>
      <c r="AP10" s="33"/>
      <c r="AQ10" s="32">
        <f t="shared" si="5"/>
        <v>22.30471</v>
      </c>
      <c r="AR10" s="35">
        <f>1606/10000</f>
        <v>0.1606</v>
      </c>
      <c r="AS10" s="31">
        <f t="shared" si="6"/>
        <v>0.1606</v>
      </c>
      <c r="AT10" s="38">
        <f>1321/10000</f>
        <v>0.1321</v>
      </c>
      <c r="AU10" s="35"/>
      <c r="AV10" s="35"/>
      <c r="AW10" s="35"/>
      <c r="AX10" s="35"/>
      <c r="AY10" s="38"/>
      <c r="AZ10" s="32">
        <f t="shared" si="7"/>
        <v>0.1321</v>
      </c>
    </row>
    <row r="11" s="4" customFormat="1" ht="60" customHeight="1" spans="1:52">
      <c r="A11" s="29" t="s">
        <v>39</v>
      </c>
      <c r="B11" s="30" t="s">
        <v>44</v>
      </c>
      <c r="C11" s="31">
        <f t="shared" si="0"/>
        <v>22.572301</v>
      </c>
      <c r="D11" s="33"/>
      <c r="E11" s="33">
        <f>163457/10000</f>
        <v>16.3457</v>
      </c>
      <c r="F11" s="33"/>
      <c r="G11" s="33">
        <f>47921.95/10000</f>
        <v>4.792195</v>
      </c>
      <c r="H11" s="33"/>
      <c r="I11" s="33"/>
      <c r="J11" s="33">
        <f>320/10000</f>
        <v>0.032</v>
      </c>
      <c r="K11" s="33"/>
      <c r="L11" s="33"/>
      <c r="M11" s="33"/>
      <c r="N11" s="33"/>
      <c r="O11" s="33"/>
      <c r="P11" s="33"/>
      <c r="Q11" s="33"/>
      <c r="R11" s="32">
        <f t="shared" si="1"/>
        <v>21.169895</v>
      </c>
      <c r="S11" s="35"/>
      <c r="T11" s="32">
        <f t="shared" si="2"/>
        <v>0</v>
      </c>
      <c r="U11" s="35">
        <f>13137.06/10000</f>
        <v>1.313706</v>
      </c>
      <c r="V11" s="35"/>
      <c r="W11" s="35"/>
      <c r="X11" s="35"/>
      <c r="Y11" s="35"/>
      <c r="Z11" s="35">
        <f>887/10000</f>
        <v>0.0887</v>
      </c>
      <c r="AA11" s="32">
        <f t="shared" si="3"/>
        <v>1.402406</v>
      </c>
      <c r="AB11" s="34">
        <f t="shared" si="4"/>
        <v>24.25609</v>
      </c>
      <c r="AC11" s="33"/>
      <c r="AD11" s="36">
        <f>241043/10000</f>
        <v>24.1043</v>
      </c>
      <c r="AE11" s="33"/>
      <c r="AF11" s="33"/>
      <c r="AG11" s="33"/>
      <c r="AH11" s="33"/>
      <c r="AI11" s="33"/>
      <c r="AJ11" s="33"/>
      <c r="AK11" s="33"/>
      <c r="AL11" s="33"/>
      <c r="AM11" s="33"/>
      <c r="AN11" s="33"/>
      <c r="AO11" s="33"/>
      <c r="AP11" s="33"/>
      <c r="AQ11" s="32">
        <f t="shared" si="5"/>
        <v>24.1043</v>
      </c>
      <c r="AR11" s="35"/>
      <c r="AS11" s="31">
        <f t="shared" si="6"/>
        <v>0</v>
      </c>
      <c r="AT11" s="38">
        <f>1060.9/10000</f>
        <v>0.10609</v>
      </c>
      <c r="AU11" s="35"/>
      <c r="AV11" s="35"/>
      <c r="AW11" s="35"/>
      <c r="AX11" s="35"/>
      <c r="AY11" s="35">
        <f>457/10000</f>
        <v>0.0457</v>
      </c>
      <c r="AZ11" s="32">
        <f t="shared" si="7"/>
        <v>0.15179</v>
      </c>
    </row>
    <row r="12" s="4" customFormat="1" ht="60" customHeight="1" spans="1:52">
      <c r="A12" s="29" t="s">
        <v>39</v>
      </c>
      <c r="B12" s="30" t="s">
        <v>45</v>
      </c>
      <c r="C12" s="31">
        <f t="shared" si="0"/>
        <v>47.663844</v>
      </c>
      <c r="D12" s="33"/>
      <c r="E12" s="33">
        <f>354399.5/10000</f>
        <v>35.43995</v>
      </c>
      <c r="F12" s="33"/>
      <c r="G12" s="33">
        <f>26895.7/10000</f>
        <v>2.68957</v>
      </c>
      <c r="H12" s="33">
        <f>5210.14/10000</f>
        <v>0.521014</v>
      </c>
      <c r="I12" s="33">
        <f>9760/10000</f>
        <v>0.976</v>
      </c>
      <c r="J12" s="33">
        <f>4073/10000</f>
        <v>0.4073</v>
      </c>
      <c r="K12" s="33"/>
      <c r="L12" s="33"/>
      <c r="M12" s="33"/>
      <c r="N12" s="33"/>
      <c r="O12" s="33"/>
      <c r="P12" s="33">
        <f>19606.2/10000</f>
        <v>1.96062</v>
      </c>
      <c r="Q12" s="33"/>
      <c r="R12" s="32">
        <f t="shared" si="1"/>
        <v>41.994454</v>
      </c>
      <c r="S12" s="35">
        <v>0.16</v>
      </c>
      <c r="T12" s="32">
        <f t="shared" si="2"/>
        <v>0.16</v>
      </c>
      <c r="U12" s="35">
        <f>47615.73/10000</f>
        <v>4.761573</v>
      </c>
      <c r="V12" s="35"/>
      <c r="W12" s="35"/>
      <c r="X12" s="35"/>
      <c r="Y12" s="35"/>
      <c r="Z12" s="35">
        <f>7478.17/10000</f>
        <v>0.747817</v>
      </c>
      <c r="AA12" s="32">
        <f t="shared" si="3"/>
        <v>5.50939</v>
      </c>
      <c r="AB12" s="34">
        <f t="shared" si="4"/>
        <v>92.89347</v>
      </c>
      <c r="AC12" s="33"/>
      <c r="AD12" s="36">
        <f>813161/10000</f>
        <v>81.3161</v>
      </c>
      <c r="AE12" s="33"/>
      <c r="AF12" s="33"/>
      <c r="AG12" s="33"/>
      <c r="AH12" s="33"/>
      <c r="AI12" s="33"/>
      <c r="AJ12" s="33"/>
      <c r="AK12" s="33"/>
      <c r="AL12" s="33"/>
      <c r="AM12" s="33"/>
      <c r="AN12" s="33"/>
      <c r="AO12" s="33"/>
      <c r="AP12" s="33"/>
      <c r="AQ12" s="32">
        <f t="shared" si="5"/>
        <v>81.3161</v>
      </c>
      <c r="AR12" s="35"/>
      <c r="AS12" s="31">
        <f t="shared" si="6"/>
        <v>0</v>
      </c>
      <c r="AT12" s="38">
        <f>106239/10000</f>
        <v>10.6239</v>
      </c>
      <c r="AU12" s="35"/>
      <c r="AV12" s="35"/>
      <c r="AW12" s="35"/>
      <c r="AX12" s="35"/>
      <c r="AY12" s="38">
        <f>9534.7/10000</f>
        <v>0.95347</v>
      </c>
      <c r="AZ12" s="32">
        <f t="shared" si="7"/>
        <v>11.57737</v>
      </c>
    </row>
    <row r="13" s="4" customFormat="1" ht="60" customHeight="1" spans="1:52">
      <c r="A13" s="39"/>
      <c r="B13" s="39" t="s">
        <v>46</v>
      </c>
      <c r="C13" s="40">
        <f>SUM(C7:C12)</f>
        <v>162.495105</v>
      </c>
      <c r="D13" s="40">
        <f t="shared" ref="D13:AI13" si="8">SUM(D7:D12)</f>
        <v>0</v>
      </c>
      <c r="E13" s="40">
        <f t="shared" si="8"/>
        <v>138.417791</v>
      </c>
      <c r="F13" s="40">
        <f t="shared" si="8"/>
        <v>0</v>
      </c>
      <c r="G13" s="40">
        <f t="shared" si="8"/>
        <v>10.084865</v>
      </c>
      <c r="H13" s="40">
        <f t="shared" si="8"/>
        <v>0.521014</v>
      </c>
      <c r="I13" s="40">
        <f t="shared" si="8"/>
        <v>0.976</v>
      </c>
      <c r="J13" s="40">
        <f t="shared" si="8"/>
        <v>0.4393</v>
      </c>
      <c r="K13" s="40">
        <f t="shared" si="8"/>
        <v>0</v>
      </c>
      <c r="L13" s="40">
        <f t="shared" si="8"/>
        <v>0</v>
      </c>
      <c r="M13" s="40">
        <f t="shared" si="8"/>
        <v>0</v>
      </c>
      <c r="N13" s="40">
        <f t="shared" si="8"/>
        <v>0</v>
      </c>
      <c r="O13" s="40">
        <f t="shared" si="8"/>
        <v>0</v>
      </c>
      <c r="P13" s="40">
        <f t="shared" si="8"/>
        <v>2.490094</v>
      </c>
      <c r="Q13" s="40">
        <f t="shared" si="8"/>
        <v>0</v>
      </c>
      <c r="R13" s="40">
        <f t="shared" si="8"/>
        <v>152.929064</v>
      </c>
      <c r="S13" s="40">
        <f t="shared" si="8"/>
        <v>0.16</v>
      </c>
      <c r="T13" s="40">
        <f t="shared" si="8"/>
        <v>0.16</v>
      </c>
      <c r="U13" s="40">
        <f t="shared" si="8"/>
        <v>7.580254</v>
      </c>
      <c r="V13" s="40">
        <f t="shared" si="8"/>
        <v>0</v>
      </c>
      <c r="W13" s="40">
        <f t="shared" si="8"/>
        <v>0</v>
      </c>
      <c r="X13" s="40">
        <f t="shared" si="8"/>
        <v>0</v>
      </c>
      <c r="Y13" s="40">
        <f t="shared" si="8"/>
        <v>0</v>
      </c>
      <c r="Z13" s="40">
        <f t="shared" si="8"/>
        <v>1.825787</v>
      </c>
      <c r="AA13" s="40">
        <f t="shared" si="8"/>
        <v>9.406041</v>
      </c>
      <c r="AB13" s="41">
        <f t="shared" si="8"/>
        <v>193.844335</v>
      </c>
      <c r="AC13" s="40">
        <f t="shared" ref="AB13:AZ13" si="9">SUM(AC7:AC12)</f>
        <v>0</v>
      </c>
      <c r="AD13" s="40">
        <f t="shared" si="9"/>
        <v>180.13723</v>
      </c>
      <c r="AE13" s="40">
        <f t="shared" si="9"/>
        <v>0</v>
      </c>
      <c r="AF13" s="40">
        <f t="shared" si="9"/>
        <v>0.828603</v>
      </c>
      <c r="AG13" s="40">
        <f t="shared" si="9"/>
        <v>0</v>
      </c>
      <c r="AH13" s="40">
        <f t="shared" si="9"/>
        <v>0</v>
      </c>
      <c r="AI13" s="40">
        <f t="shared" si="9"/>
        <v>0</v>
      </c>
      <c r="AJ13" s="40">
        <f t="shared" si="9"/>
        <v>0</v>
      </c>
      <c r="AK13" s="40">
        <f t="shared" si="9"/>
        <v>0</v>
      </c>
      <c r="AL13" s="40">
        <f t="shared" si="9"/>
        <v>0</v>
      </c>
      <c r="AM13" s="40">
        <f t="shared" si="9"/>
        <v>0</v>
      </c>
      <c r="AN13" s="40">
        <f t="shared" si="9"/>
        <v>0</v>
      </c>
      <c r="AO13" s="40">
        <f t="shared" si="9"/>
        <v>0</v>
      </c>
      <c r="AP13" s="40">
        <f t="shared" si="9"/>
        <v>0</v>
      </c>
      <c r="AQ13" s="40">
        <f t="shared" si="9"/>
        <v>180.965833</v>
      </c>
      <c r="AR13" s="40">
        <f t="shared" si="9"/>
        <v>0.1606</v>
      </c>
      <c r="AS13" s="40">
        <f t="shared" si="9"/>
        <v>0.1606</v>
      </c>
      <c r="AT13" s="40">
        <f t="shared" si="9"/>
        <v>11.155197</v>
      </c>
      <c r="AU13" s="40">
        <f t="shared" si="9"/>
        <v>0</v>
      </c>
      <c r="AV13" s="40">
        <f t="shared" si="9"/>
        <v>0</v>
      </c>
      <c r="AW13" s="40">
        <f t="shared" si="9"/>
        <v>0.3558</v>
      </c>
      <c r="AX13" s="40">
        <f t="shared" si="9"/>
        <v>0</v>
      </c>
      <c r="AY13" s="40">
        <f t="shared" si="9"/>
        <v>1.206905</v>
      </c>
      <c r="AZ13" s="40">
        <f t="shared" si="9"/>
        <v>12.717902</v>
      </c>
    </row>
    <row r="14" s="5" customFormat="1" ht="24" customHeight="1" spans="1:52">
      <c r="A14" s="42" t="s">
        <v>47</v>
      </c>
      <c r="B14" s="42"/>
      <c r="C14" s="42"/>
      <c r="D14" s="42"/>
      <c r="E14" s="42"/>
      <c r="F14" s="42"/>
      <c r="G14" s="42"/>
      <c r="H14" s="42"/>
      <c r="I14" s="42"/>
      <c r="J14" s="42"/>
      <c r="K14" s="42"/>
      <c r="L14" s="42"/>
      <c r="M14" s="42"/>
      <c r="N14" s="42"/>
      <c r="O14" s="42"/>
      <c r="P14" s="42"/>
      <c r="Q14" s="42"/>
      <c r="R14" s="42"/>
      <c r="S14" s="42"/>
      <c r="T14" s="42"/>
      <c r="U14" s="42" t="s">
        <v>48</v>
      </c>
      <c r="V14" s="42"/>
      <c r="W14" s="42"/>
      <c r="X14" s="42"/>
      <c r="Y14" s="42"/>
      <c r="Z14" s="42"/>
      <c r="AA14" s="42"/>
      <c r="AB14" s="42"/>
      <c r="AC14" s="42"/>
      <c r="AD14" s="42" t="s">
        <v>47</v>
      </c>
      <c r="AE14" s="42"/>
      <c r="AF14" s="42"/>
      <c r="AG14" s="42"/>
      <c r="AH14" s="42"/>
      <c r="AI14" s="42"/>
      <c r="AJ14" s="42"/>
      <c r="AK14" s="42"/>
      <c r="AL14" s="42"/>
      <c r="AM14" s="42"/>
      <c r="AN14" s="42"/>
      <c r="AO14" s="42"/>
      <c r="AP14" s="42"/>
      <c r="AQ14" s="42"/>
      <c r="AR14" s="42"/>
      <c r="AS14" s="42"/>
      <c r="AT14" s="42"/>
      <c r="AU14" s="42"/>
      <c r="AV14" s="42"/>
      <c r="AW14" s="42"/>
      <c r="AX14" s="42" t="s">
        <v>48</v>
      </c>
      <c r="AY14" s="42"/>
      <c r="AZ14" s="42"/>
    </row>
    <row r="15" s="1" customFormat="1" ht="24" customHeight="1" spans="1:52">
      <c r="A15" s="43"/>
      <c r="B15" s="44"/>
      <c r="C15" s="44"/>
      <c r="D15" s="44"/>
      <c r="E15" s="44"/>
      <c r="F15" s="44"/>
      <c r="G15" s="44"/>
      <c r="H15" s="44"/>
      <c r="I15" s="44"/>
      <c r="J15" s="44"/>
      <c r="K15" s="44"/>
      <c r="L15" s="44"/>
      <c r="M15" s="44"/>
      <c r="N15" s="44"/>
      <c r="O15" s="44"/>
      <c r="P15" s="44"/>
      <c r="Q15" s="44"/>
      <c r="R15" s="44"/>
      <c r="S15" s="44"/>
      <c r="T15" s="44"/>
      <c r="U15" s="44"/>
      <c r="V15" s="44"/>
      <c r="W15" s="44"/>
      <c r="X15" s="44"/>
      <c r="Y15" s="44"/>
      <c r="Z15" s="44"/>
      <c r="AA15" s="44"/>
      <c r="AB15" s="44"/>
      <c r="AC15" s="44"/>
      <c r="AD15" s="44"/>
      <c r="AE15" s="44"/>
      <c r="AF15" s="44"/>
      <c r="AG15" s="44"/>
      <c r="AH15" s="44"/>
      <c r="AI15" s="44"/>
      <c r="AJ15" s="44"/>
      <c r="AK15" s="44"/>
      <c r="AL15" s="44"/>
      <c r="AM15" s="44"/>
      <c r="AN15" s="44"/>
      <c r="AO15" s="44"/>
      <c r="AP15" s="44"/>
      <c r="AQ15" s="44"/>
      <c r="AR15" s="44"/>
      <c r="AS15" s="44"/>
      <c r="AT15" s="44"/>
      <c r="AU15" s="44"/>
      <c r="AV15" s="44"/>
      <c r="AW15" s="44"/>
      <c r="AX15" s="44"/>
      <c r="AY15" s="44"/>
      <c r="AZ15" s="44"/>
    </row>
    <row r="20" spans="25:25">
      <c r="Y20" s="45"/>
    </row>
  </sheetData>
  <mergeCells count="43">
    <mergeCell ref="A1:AZ1"/>
    <mergeCell ref="A2:AA2"/>
    <mergeCell ref="C3:AA3"/>
    <mergeCell ref="AB3:AZ3"/>
    <mergeCell ref="D4:R4"/>
    <mergeCell ref="S4:T4"/>
    <mergeCell ref="U4:AA4"/>
    <mergeCell ref="AC4:AQ4"/>
    <mergeCell ref="AR4:AS4"/>
    <mergeCell ref="AT4:AZ4"/>
    <mergeCell ref="D5:H5"/>
    <mergeCell ref="I5:M5"/>
    <mergeCell ref="N5:O5"/>
    <mergeCell ref="P5:Q5"/>
    <mergeCell ref="AC5:AG5"/>
    <mergeCell ref="AH5:AL5"/>
    <mergeCell ref="AM5:AN5"/>
    <mergeCell ref="AO5:AP5"/>
    <mergeCell ref="A15:AA15"/>
    <mergeCell ref="A3:A6"/>
    <mergeCell ref="B3:B6"/>
    <mergeCell ref="C4:C6"/>
    <mergeCell ref="R5:R6"/>
    <mergeCell ref="S5:S6"/>
    <mergeCell ref="T5:T6"/>
    <mergeCell ref="U5:U6"/>
    <mergeCell ref="V5:V6"/>
    <mergeCell ref="W5:W6"/>
    <mergeCell ref="X5:X6"/>
    <mergeCell ref="Y5:Y6"/>
    <mergeCell ref="Z5:Z6"/>
    <mergeCell ref="AA5:AA6"/>
    <mergeCell ref="AB4:AB6"/>
    <mergeCell ref="AQ5:AQ6"/>
    <mergeCell ref="AR5:AR6"/>
    <mergeCell ref="AS5:AS6"/>
    <mergeCell ref="AT5:AT6"/>
    <mergeCell ref="AU5:AU6"/>
    <mergeCell ref="AV5:AV6"/>
    <mergeCell ref="AW5:AW6"/>
    <mergeCell ref="AX5:AX6"/>
    <mergeCell ref="AY5:AY6"/>
    <mergeCell ref="AZ5:AZ6"/>
  </mergeCells>
  <pageMargins left="0.118055555555556" right="0.0388888888888889" top="0.511805555555556" bottom="0.196527777777778" header="0.314583333333333" footer="0.156944444444444"/>
  <pageSetup paperSize="9" scale="60" orientation="landscape"/>
  <headerFooter/>
  <legacyDrawing r:id="rId2"/>
</worksheet>
</file>

<file path=docProps/app.xml><?xml version="1.0" encoding="utf-8"?>
<Properties xmlns="http://schemas.openxmlformats.org/officeDocument/2006/extended-properties" xmlns:vt="http://schemas.openxmlformats.org/officeDocument/2006/docPropsVTypes">
  <Application>WPS 表格</Application>
  <HeadingPairs>
    <vt:vector size="2" baseType="variant">
      <vt:variant>
        <vt:lpstr>工作表</vt:lpstr>
      </vt:variant>
      <vt:variant>
        <vt:i4>1</vt:i4>
      </vt:variant>
    </vt:vector>
  </HeadingPairs>
  <TitlesOfParts>
    <vt:vector size="1" baseType="lpstr">
      <vt:lpstr>收入报表</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Admin</dc:creator>
  <cp:lastModifiedBy>厘米</cp:lastModifiedBy>
  <dcterms:created xsi:type="dcterms:W3CDTF">2022-07-22T07:34:00Z</dcterms:created>
  <dcterms:modified xsi:type="dcterms:W3CDTF">2025-11-13T01:08:00Z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9E841BA899E84D6D93397EA5ED95DDE0_13</vt:lpwstr>
  </property>
  <property fmtid="{D5CDD505-2E9C-101B-9397-08002B2CF9AE}" pid="3" name="KSOProductBuildVer">
    <vt:lpwstr>2052-12.1.0.23542</vt:lpwstr>
  </property>
</Properties>
</file>