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277" windowHeight="8686"/>
  </bookViews>
  <sheets>
    <sheet name="完成情况" sheetId="3" r:id="rId1"/>
  </sheets>
  <externalReferences>
    <externalReference r:id="rId2"/>
  </externalReferences>
  <definedNames>
    <definedName name="创业就业项目">[1]数据源!$B$2:$B$6</definedName>
    <definedName name="乡村建设项目">[1]数据源!$C$2:$C$6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<sst xmlns="http://schemas.openxmlformats.org/spreadsheetml/2006/main" count="1160" uniqueCount="365">
  <si>
    <t>龙南市2024年度衔接资金项目计划完成情况表</t>
  </si>
  <si>
    <t>序号</t>
  </si>
  <si>
    <t>项目名称</t>
  </si>
  <si>
    <t>项目类别</t>
  </si>
  <si>
    <t>时间进度
（建设起止年月）</t>
  </si>
  <si>
    <t>实施地点</t>
  </si>
  <si>
    <t>项目建设内容及规模</t>
  </si>
  <si>
    <t>实际完成结果</t>
  </si>
  <si>
    <t>资金安排</t>
  </si>
  <si>
    <t>预定绩效目标</t>
  </si>
  <si>
    <t>完成情况</t>
  </si>
  <si>
    <t>资金拨付（万元）</t>
  </si>
  <si>
    <t>备注</t>
  </si>
  <si>
    <t>主管部门</t>
  </si>
  <si>
    <t>乡（镇）</t>
  </si>
  <si>
    <t>村</t>
  </si>
  <si>
    <t>安排项目资金（万元）</t>
  </si>
  <si>
    <t>实际项目使用资金（万元）</t>
  </si>
  <si>
    <t>截至12月底拨付资金</t>
  </si>
  <si>
    <t>质保金</t>
  </si>
  <si>
    <t>合计</t>
  </si>
  <si>
    <t>龙南镇井岗村2024年度衔接推进乡村振兴产业项目</t>
  </si>
  <si>
    <t>产业发展</t>
  </si>
  <si>
    <t>2024年4月-2024年11月</t>
  </si>
  <si>
    <t>龙南镇</t>
  </si>
  <si>
    <t>井岗村</t>
  </si>
  <si>
    <t>土地平整2000平方米，道路硬化1200平方米，水塘清淤约200立方米，挡土墙200立方米，雨污水管网350米等配套设施建设</t>
  </si>
  <si>
    <t>已完成批复建设任务</t>
  </si>
  <si>
    <t>完成项目建设任务，项目完成及时率100％，验收合格率100％，资金拨付及时率100％</t>
  </si>
  <si>
    <t>已完成</t>
  </si>
  <si>
    <t>市农业农村局</t>
  </si>
  <si>
    <t>桃江乡桃畔农业粮食仓储设备采购项目</t>
  </si>
  <si>
    <t>桃江乡</t>
  </si>
  <si>
    <t>水西坝村</t>
  </si>
  <si>
    <t xml:space="preserve">
4*4*12谷仓（80吨/个）6个及传送机械设备
</t>
  </si>
  <si>
    <t>桃江乡桃畔农业粮食大米成品仓库建设项目</t>
  </si>
  <si>
    <t>水西坝村
窑头村
洒口村</t>
  </si>
  <si>
    <t>新建钢结构大棚厂房1栋，高6.5米，建筑面积约825平方米及场地硬化等配套设施</t>
  </si>
  <si>
    <t>水西坝村52万元
窑头村50万元
洒口村30万元</t>
  </si>
  <si>
    <t>渡江镇莲塘村2024年度衔接推进乡村振兴基础设施建设项目</t>
  </si>
  <si>
    <t>基础设施</t>
  </si>
  <si>
    <t>渡江镇</t>
  </si>
  <si>
    <t>莲塘村</t>
  </si>
  <si>
    <t>道路建设3200平米，排水沟320米、堡坎300立方，路灯12盏、门前坪600平米</t>
  </si>
  <si>
    <t>渡江镇2024年度石斛种苗采购项目</t>
  </si>
  <si>
    <t>采购4亩石斛种植种苗</t>
  </si>
  <si>
    <t>渡江镇2024年度石斛基地及配套设施建设项目</t>
  </si>
  <si>
    <t>莲塘村
岭下村</t>
  </si>
  <si>
    <t>建设石斛种植基地4亩及配套设施</t>
  </si>
  <si>
    <t>莲塘村20万元
岭下村30万元</t>
  </si>
  <si>
    <t>程龙镇2024年度“橙秀才”分选中心冷库项目</t>
  </si>
  <si>
    <t>程龙镇</t>
  </si>
  <si>
    <t xml:space="preserve">龙秀村
林中村
</t>
  </si>
  <si>
    <t>新建高4米、占地约300㎡水冷式冷库，分3个子库，含地基平整、冷库主体建设、装车台及水电等配套设施建设</t>
  </si>
  <si>
    <t>林中村40万元</t>
  </si>
  <si>
    <t>程龙镇2024年度“橙秀才”分选中心冷库采购项目</t>
  </si>
  <si>
    <t>龙秀村
林中村
五一村</t>
  </si>
  <si>
    <t>采购水冷式制冷设备3套，装卸货叉车2台，其他配套设备等</t>
  </si>
  <si>
    <t>林中村10万元
五一村30万元</t>
  </si>
  <si>
    <t>程龙镇龙秀村2024年油茶基地项目</t>
  </si>
  <si>
    <t>龙秀村
盘石村</t>
  </si>
  <si>
    <t>油茶种植基地人工灌木砍伐、清表、开挖约1000亩，产业路开挖、挡土墙、排水沟等配套设施</t>
  </si>
  <si>
    <t>盘石村100万元</t>
  </si>
  <si>
    <t>程龙镇龙秀村2024年度产业连接带道路建设工程</t>
  </si>
  <si>
    <t>龙秀村</t>
  </si>
  <si>
    <t>西湖至三友道路路基开挖平整约2500米，配套建设排水沟、挡土墙等配套设施</t>
  </si>
  <si>
    <t>里仁镇金莲村2024年度衔接推进乡村振兴茶叶项目</t>
  </si>
  <si>
    <t>里仁镇</t>
  </si>
  <si>
    <t>金莲村
正桂村
新里村
上游村
均兴村</t>
  </si>
  <si>
    <t>新建茶叶产业基地占地约60亩，基地建设内容土地平整、硬化及沟渠建设等其他配套设施</t>
  </si>
  <si>
    <t>正桂村100万元
新里村50万元
上游村30万元
均兴村15万元</t>
  </si>
  <si>
    <t>里仁镇金莲村2024年度衔接推进乡村振兴石斛和果蔬产业
发展项目</t>
  </si>
  <si>
    <t>金莲村
新园村</t>
  </si>
  <si>
    <t>新建石斛和果蔬基地占地约8亩，基地建设内容主要包括土地平整、、喷淋管、A型架、硬化及沟渠建设等</t>
  </si>
  <si>
    <t>金莲村50万元
新园村50万元</t>
  </si>
  <si>
    <t>里仁镇金莲村2024年度衔接推进乡村振兴茶叶加工设备采购项目</t>
  </si>
  <si>
    <t>金莲村
均兴村</t>
  </si>
  <si>
    <t>茶叶揉捻机2台，茶叶烘干设备1套等</t>
  </si>
  <si>
    <t>均兴村15万元</t>
  </si>
  <si>
    <t>关西镇2024年度石斛等中药材种植基地项目</t>
  </si>
  <si>
    <t>关西镇</t>
  </si>
  <si>
    <t>翰岗村
关西村</t>
  </si>
  <si>
    <t>新建中药材种植基地（石斛等）约80亩、种植棚约2000㎡、种植便道约3km、添置喷淋设备及其他配套基础设施建设</t>
  </si>
  <si>
    <t>翰岗村30万元
关西村50万元</t>
  </si>
  <si>
    <t>汶龙镇罗坝村2024年度大米加工基地建设项目</t>
  </si>
  <si>
    <t>汶龙镇</t>
  </si>
  <si>
    <t>罗坝村</t>
  </si>
  <si>
    <t>新建大米烘干及粗加工厂房约1000平方米及加工设备等</t>
  </si>
  <si>
    <t>汶龙镇里陂村2024年度枫林驿种植基地建设项目</t>
  </si>
  <si>
    <t>里陂村
上庄村</t>
  </si>
  <si>
    <t>土地平整20亩，新建石斛大棚1800平方米，种植钢架800米，木梁63立方米，安装喷灌设施20亩，铺设水管2000米，防护网2000米，新建产业路150米，种植药材1530平方米等</t>
  </si>
  <si>
    <t>上庄村30万元
里陂村68万元</t>
  </si>
  <si>
    <t>汶龙镇里陂村2024年度冷库建设项目</t>
  </si>
  <si>
    <t>里陂村</t>
  </si>
  <si>
    <t>新建彩钢棚320平方米，新建冷库100平方米等</t>
  </si>
  <si>
    <t>东江乡新圳社区2024年度江头安置区衔接推进乡村振兴农村基础设施提升项目</t>
  </si>
  <si>
    <t>东江乡</t>
  </si>
  <si>
    <t>新圳社区</t>
  </si>
  <si>
    <t>路面硬化约800平方米，排水涵管约300米，安装路灯10盏</t>
  </si>
  <si>
    <t>东江乡畲族村2024年度鳗鱼养殖基地项目</t>
  </si>
  <si>
    <t>畲族村
新岭村</t>
  </si>
  <si>
    <t>新建产业人行道约1000米；新建产业用房约200平方米；新增产业电设施约1000米，电线杆约10根，铺设水源管道约2500米；新建挡土墙50立方米；新建排水沟渠1000平米</t>
  </si>
  <si>
    <t>畲族村50万元
新岭村30万元</t>
  </si>
  <si>
    <t>东江乡畲族村2024年度石斛种植基地</t>
  </si>
  <si>
    <t>畲族村
晓坑村
新华村</t>
  </si>
  <si>
    <t>新建机耕道路约500米，新建产业人行道约1500米；新建大棚约2亩，新建水池一个；新增强电设施约1800米，电线杆约15根，铺设水源管道和喷灌管道约2000米；增压泵4台等配套设施；新建产业用房500平方米；新建挡土墙100立方米；新建排水沟渠1000米</t>
  </si>
  <si>
    <t>晓坑村100万元
新华村100万元</t>
  </si>
  <si>
    <t>东江乡畲族村2024年度鸵鸟养殖基地</t>
  </si>
  <si>
    <t>畲族村</t>
  </si>
  <si>
    <t>新建产业人行道700米，新建产业用房200平方米，土方平整15亩，挡土墙100立方米，排水沟600米，水管300米，打深水井一个</t>
  </si>
  <si>
    <t>南亨乡西村村2024年度衔接推进乡村振兴果品加工厂项目</t>
  </si>
  <si>
    <t>南亨乡</t>
  </si>
  <si>
    <t>西村村</t>
  </si>
  <si>
    <t>新建果品加工车间建筑面积约210平方米，周边场地硬化约800平方米，等其它相关配套设施。</t>
  </si>
  <si>
    <t>南亨乡西村村2024年度衔接推进乡村振兴加工厂设备采购项目</t>
  </si>
  <si>
    <t>购买包装机、色选机、仓储以及其它相关配套设施和设备</t>
  </si>
  <si>
    <t>南亨乡东村村2024年度衔接推进乡村振兴新建蔬菜大棚项目</t>
  </si>
  <si>
    <t>东村村
圭湖村
石门村
西村村</t>
  </si>
  <si>
    <r>
      <rPr>
        <sz val="11"/>
        <rFont val="仿宋_GB2312"/>
        <charset val="134"/>
      </rPr>
      <t>新建蔬菜基地钢结构竖式通风大棚约30亩，</t>
    </r>
    <r>
      <rPr>
        <sz val="11"/>
        <color theme="1"/>
        <rFont val="仿宋_GB2312"/>
        <charset val="134"/>
      </rPr>
      <t>包含土地平整、水渠建设、铺设生产道路，以及其它相关配套设施。</t>
    </r>
  </si>
  <si>
    <t>东村村50万元
圭湖村30万元
石门村30万元
西村村25万元</t>
  </si>
  <si>
    <t>临塘乡东坑村2024年度衔接推进乡村振兴老虎尾斯坦因肉牛养殖综合示范基地</t>
  </si>
  <si>
    <t>临塘乡</t>
  </si>
  <si>
    <t>东坑村
临江村
西坑村
大屋村</t>
  </si>
  <si>
    <t>产业道路600米，养牛基地1600平米，污水管网1000米，硬化门坪1500平方米，修复阶檐300平方米，修建水沟300米，生产照明灯10盏，新建蓄水池1座、过滤池1座，铺设管网1500米，冷库200平方，挡墙200米，供电电缆750米，石斛基地5亩。</t>
  </si>
  <si>
    <t>东坑村200万元
临江村100万元
西坑村30万元
大屋村30万元</t>
  </si>
  <si>
    <t>武当镇大坝村2024年度衔接推进乡村振兴鹰嘴桃智能选果机等设备采购项目</t>
  </si>
  <si>
    <t>武当镇</t>
  </si>
  <si>
    <t>大坝村
横岗村</t>
  </si>
  <si>
    <t>采购鹰嘴桃智能选果机、冷库等设备</t>
  </si>
  <si>
    <t>大坝村22万元
岗上村68万元
横岗村30万元</t>
  </si>
  <si>
    <t>武当镇大坝村罗塘2024年度衔接推进乡村振兴基础设施建设项目</t>
  </si>
  <si>
    <t>大坝村</t>
  </si>
  <si>
    <t>道路硬化1200平方米，排水管140米，排水沟300米，挡墙150立方米，入户道路500平方米等基础设施</t>
  </si>
  <si>
    <t>大坝村60万元</t>
  </si>
  <si>
    <t>杨村镇车田村2024年度米酒加工厂建设项目</t>
  </si>
  <si>
    <t>杨村镇</t>
  </si>
  <si>
    <t>员布村
车田村
焦陂村
垇下村
五星村</t>
  </si>
  <si>
    <t>钢架厂房约3000平方米，门坪、道路硬化2000平方米，排水沟及附属设施等</t>
  </si>
  <si>
    <t>员布村100万元
车田村50万元
焦陂村50万元
垇下村30万元
五星村30万元</t>
  </si>
  <si>
    <t>杨村镇杨村村2024年度南望谷现代农业产业链提升项目</t>
  </si>
  <si>
    <t>杨村村
新陂村
黄坑村</t>
  </si>
  <si>
    <t>新建冷库1个，占地面积约120平方米，高2.5米，铺设滴灌设备，地面硬化、排水沟等</t>
  </si>
  <si>
    <t>新陂村30万元
黄坑村30万元</t>
  </si>
  <si>
    <t>杨村镇坪湖村2024年度高围至仙人道路硬化项目</t>
  </si>
  <si>
    <t>坪湖村</t>
  </si>
  <si>
    <t>硬化道路长约2300米、宽3.5米及小型挡土墙、水沟及涵管等</t>
  </si>
  <si>
    <t>九连山镇古坑村2024年度林下经济产业基地建设项目</t>
  </si>
  <si>
    <t>九连山镇</t>
  </si>
  <si>
    <t>古坑村</t>
  </si>
  <si>
    <t>50亩林下经济种植基地，主要种植石斛、黄精等。产业道路修建、山地开荒等配套基础设施建设</t>
  </si>
  <si>
    <t>九连山镇古坑村2024年度林下经济产业基地建设采购项目</t>
  </si>
  <si>
    <t>烘干机、农药喷雾机（10个）、微耕机等</t>
  </si>
  <si>
    <t xml:space="preserve">夹湖乡2024年度衔接推进乡村振兴石斛产业发展项目 </t>
  </si>
  <si>
    <t>夹湖乡</t>
  </si>
  <si>
    <t xml:space="preserve"> 花树村
 三门村</t>
  </si>
  <si>
    <t>建设石斛产业占地约1200平方米，建设种植大棚约1200平方米，建设培育架400米，供水管道约3000米，地面硬化约500平方米，修建排水渠300米，并建设水电、喷灌设备等基础设施</t>
  </si>
  <si>
    <t>花树村50万元
三门村10万元</t>
  </si>
  <si>
    <t>夹湖乡2024年度衔接推进乡村振兴油茶产业发展项目</t>
  </si>
  <si>
    <t>三门村</t>
  </si>
  <si>
    <t>建设200亩油茶种植基地，挖条带面积200亩，修建道路2000米等配套设施</t>
  </si>
  <si>
    <t>三门村20万元</t>
  </si>
  <si>
    <t>龙南市棋棠山生态公益林林场林下经济种植项目</t>
  </si>
  <si>
    <t>欠发达林场</t>
  </si>
  <si>
    <t>棋棠山生态公益林林场</t>
  </si>
  <si>
    <t>棋棠山分场</t>
  </si>
  <si>
    <t>作业步道3公里；管理棚1个；土地平整75亩；灌溉系统一套</t>
  </si>
  <si>
    <t>市林业局</t>
  </si>
  <si>
    <t>龙南市棋棠山生态公益林林场林下经济种植采购项目</t>
  </si>
  <si>
    <t>灵芝菌种采购10000包</t>
  </si>
  <si>
    <t>龙南市安基山林场望居分场坪坑工区配套基础设施建设</t>
  </si>
  <si>
    <t>安基山林场</t>
  </si>
  <si>
    <t>望居分场</t>
  </si>
  <si>
    <t>土地平整480平方米，铺设水管2公里，道路硬化建设300米，水沟800米，护坡100立方，挡土墙200立方</t>
  </si>
  <si>
    <t>龙南市桃江乡水西坝村2024年衔接推进乡村振兴蔬菜分拣产业发展项目</t>
  </si>
  <si>
    <t>2024年6月-2024年11月</t>
  </si>
  <si>
    <t>新建钢结构大棚厂房1栋，长48米、宽18米、高6.5米，建筑面积约864平方米（含消防、照明、通风、围墙、道路硬化等配套设施）。</t>
  </si>
  <si>
    <t>龙南市桃江乡水西坝村2024年衔接推进乡村振兴蔬菜分拣加工设备采购项目</t>
  </si>
  <si>
    <t>采购涡流振动洗菜机、真空包装机、提升机、大型切菜机、专用切丝机等分拣加工设备；</t>
  </si>
  <si>
    <t>龙南市桃江乡水西坝村2024年衔接推进乡村振兴农产品恒温设备采购项目</t>
  </si>
  <si>
    <t>采购恒温库1座（含库体及机组配件），库体规格为18米*45米*5米。</t>
  </si>
  <si>
    <t>龙南市桃江乡水西坝村2024年衔接推进乡村振兴露天蔬菜基地建设项目</t>
  </si>
  <si>
    <t>新建露天蔬菜基地200亩（含机耕道、水渠）；抽水泵站1处及水管、滴灌等配套设施。</t>
  </si>
  <si>
    <t>龙南市桃江乡水西坝村2024年衔接推进乡村振兴基础设施提升项目</t>
  </si>
  <si>
    <t>洲上至岭下湾产业路硬化长约1200米、宽4米、厚0.18米（路面平整、碎石摊铺等）及排水沟、挡墙等。</t>
  </si>
  <si>
    <t>龙南市桃江乡水西坝村2024年衔接推进乡村振兴黎明水渠维修改造项目</t>
  </si>
  <si>
    <t>实施灌渠修复（含新建水陂、拦水坝等）、拓宽、清淤、加固改造4000米。</t>
  </si>
  <si>
    <t>龙南市渡江镇莲塘村2024年衔接推进基础设施提升项目</t>
  </si>
  <si>
    <t>门前坪800平米，道路建设3000平米，排水沟200米，沟盖板100米，路灯13盏。</t>
  </si>
  <si>
    <t>龙南市渡江镇果龙村2024年衔接推进基础设施提升项目</t>
  </si>
  <si>
    <t>果龙村</t>
  </si>
  <si>
    <t>门前坪530平米，道路建设2100平米，水沟300米，污水管网200米，路灯15盏。</t>
  </si>
  <si>
    <t>龙南市程龙镇杨梅村2024年衔接推进乡村振兴基础设施提升项目</t>
  </si>
  <si>
    <t>杨梅村</t>
  </si>
  <si>
    <t>新修路面约1000m、门坪硬化150㎡，新建挡土墙约50m、新建排水沟约350m，PE饮水管道约200m、排污管道铺设约400m、照明路灯10盏等基础设施建设。</t>
  </si>
  <si>
    <t>龙南市夹湖乡花树村2024年衔接推进乡村振兴基础设施建设项目</t>
  </si>
  <si>
    <t>花树村</t>
  </si>
  <si>
    <t>地面硬化约1500平方米，挡土墙建设约200米，道路硬化及改造约400米，水沟修建约500米，路灯修建约5盏。</t>
  </si>
  <si>
    <t>龙南市九连山镇润洞村2024年度上围小组衔接资金基础设施提升项目</t>
  </si>
  <si>
    <t>润洞村</t>
  </si>
  <si>
    <t>土地平整、产业路、道路硬化、排水沟、门坪、照明设施等。</t>
  </si>
  <si>
    <t>龙南市杨村镇乌石围2024年衔接推进乡村振兴基础设施提升项目</t>
  </si>
  <si>
    <t>乌石村</t>
  </si>
  <si>
    <t>建设道路硬化及修复约3000平方米；建设雨污分流设施约2000米；建设挡土墙、排水沟及其他基础设施等。</t>
  </si>
  <si>
    <t>龙南市武当镇大坝村2024年衔接推进乡村振兴基础设施建设项目</t>
  </si>
  <si>
    <t>通组道路硬化1500米、排水涵管400米，门坪阶檐硬化2000平方米、排水沟300米、挡土墙110立方米及其他基础设施等。</t>
  </si>
  <si>
    <t>龙南市南亨乡东村村2024年度衔接推进乡村振兴基础设施提升项目</t>
  </si>
  <si>
    <t>东村村</t>
  </si>
  <si>
    <t>排水沟硬化约1500米，街沿硬化约2000米，村庄道路硬化约2500米，门坪硬化约3000平方米，挡土墙约100米，等其它相关配套设施。</t>
  </si>
  <si>
    <t>龙南市临塘乡东坑村2024年度衔接推进乡村振兴农村基础设施提升项目</t>
  </si>
  <si>
    <t>东坑村</t>
  </si>
  <si>
    <t>路灯15盏、排水沟718米、穿路混凝土涵管84米、挡土墙110米等基础设施建设</t>
  </si>
  <si>
    <t>龙南市临塘乡东坑村2024年度衔接推进乡村振兴老虎尾肉牛养殖基地供水配电项目</t>
  </si>
  <si>
    <t>管道3230米、喷头230个、给水设备2台、过滤池1座、蓄水桶2个、电杆15根、变压器1台、导线架设2.42km等供水配电设施建设。</t>
  </si>
  <si>
    <t>东江乡畲族村2024年衔接推进乡村振兴基础设施提升项目</t>
  </si>
  <si>
    <t>宽3米、厚15厘米的产业道路约570平方米，宽3.5米、厚18厘米的产业道路约7560平方米，铺设排水管道约42米。</t>
  </si>
  <si>
    <t>龙南市汶龙镇里陂村2024年衔接推进乡村振兴基础设施建设项目</t>
  </si>
  <si>
    <t>新建道路约2800平方米，排水沟约1千米，铺设管网约3.6千米，建设钢结构支架约0.6千米，门坪硬化约300平方米、挡墙等基础设施。</t>
  </si>
  <si>
    <t>龙南市里仁镇正桂村2024年度衔接推进乡村振兴基础设施提升项目</t>
  </si>
  <si>
    <t>正桂村</t>
  </si>
  <si>
    <t>道路硬化约500米、门坪硬化约400平方米、挡土墙约50立方米、水沟硬化约1000米、路灯10盏等。</t>
  </si>
  <si>
    <t>龙南市龙南镇红杨村2024年度衔接推进乡村振兴农村基础设施提升项目</t>
  </si>
  <si>
    <t>红杨村</t>
  </si>
  <si>
    <t>新建道路1200平方米，雨污水管网铺设400米，挡土墙300立方米，门坪硬化500平方米，排水沟200米等</t>
  </si>
  <si>
    <t>龙南市关西镇翰岗村2024年度特色种植基地项目</t>
  </si>
  <si>
    <t>翰岗村</t>
  </si>
  <si>
    <t>建设菌菇、菌耳、黄精等种植基地2处；建设种植大棚；建设仓储中心100平方米；建设生态方仓200平方米等其他配套设施。</t>
  </si>
  <si>
    <t>龙南市关西镇翰岗村2024年度特色种植产业种苗采购项目</t>
  </si>
  <si>
    <t>采购菌菇、菌包种苗。</t>
  </si>
  <si>
    <t>龙南市关西镇翰岗村2024年度特色种植产业设备采购项目</t>
  </si>
  <si>
    <t>采购喷淋、恒温、通风、消毒、分拣包装设备等配套设施。</t>
  </si>
  <si>
    <t xml:space="preserve"> 龙南市关西镇翰岗村2024年度果业种植项目</t>
  </si>
  <si>
    <t xml:space="preserve">种植桃树、李树、脐橙、茶树等，开挖条带100亩，建设产业路约1.5km；建设蓄水池、分拣包装中心等配套设施。                           </t>
  </si>
  <si>
    <t xml:space="preserve"> 龙南市关西镇翰岗村2024年度果业种植产业设备采购项目</t>
  </si>
  <si>
    <t>采购分拣、包装等加工设备。</t>
  </si>
  <si>
    <t>龙南市关西镇翰岗村2024年度明虾养殖产业项目</t>
  </si>
  <si>
    <t>标准化建设明虾养殖基地约12亩等其他配套基础设施。</t>
  </si>
  <si>
    <t>龙南市关西镇翰岗村2024年度梅花鹿养殖基地项目</t>
  </si>
  <si>
    <t>新建梅花鹿等特色养殖基地约10亩、建成加工区等；配套建成鹿舍及其他基础设施。</t>
  </si>
  <si>
    <t>龙南市关西镇翰岗村2024年度梅花鹿养殖产业设备采购项目</t>
  </si>
  <si>
    <t>采购仓储保鲜冷藏、智慧养殖监测、包装、切割、碾粉设备等。</t>
  </si>
  <si>
    <t>龙南市关西镇翰岗村2024年度石斛种苗采购项目</t>
  </si>
  <si>
    <t>采购石斛种苗。</t>
  </si>
  <si>
    <t>龙南市关西镇翰岗村2024年度基础设施提升项目</t>
  </si>
  <si>
    <t>对片区内各小组内道路改造约1000㎡、门坪及阶檐硬化约3000㎡、新建及修复水沟约1000米，安装太阳能路灯及其他配套基础设施建设。</t>
  </si>
  <si>
    <t>龙南市关西镇关西村2024年度下黄片基础设施改造提升项目</t>
  </si>
  <si>
    <t>关西村</t>
  </si>
  <si>
    <t>破损路面修复约2000㎡，门坪修复约1500㎡，新建及修复水沟约1800m及其他配套基础设施建设。铺设排污管道约500m、自来水管线整治及其他配套基础设施建设。</t>
  </si>
  <si>
    <t>龙南市关西镇关西村2024年度腐乳生产项目</t>
  </si>
  <si>
    <t>新建钢结构生产厂房1处、对车间安装排风、管线、照明等配套设施；厂区道路升级改造等基础设施。</t>
  </si>
  <si>
    <t>龙南市渡江镇莲塘村2024年衔接推进乡村振兴基础设施及易地
搬迁安置点建设项目</t>
  </si>
  <si>
    <t>2024年9月-2024年12月</t>
  </si>
  <si>
    <t>1.马头新村安置点：化粪池维修1个，排污管道80米及清淤等；2.莲塘村：新建水沟800米，水沟维修500米，铺设800MM供水钢管约260米，新建水陂1座，新建闸门2座，机械清淤约2300米，人工清淤约1200米</t>
  </si>
  <si>
    <t>马头新村安置点：10万元
莲塘村：55万元</t>
  </si>
  <si>
    <t>龙南市杨村镇车田村2024年度易地搬迁安置点挡土墙建设项目</t>
  </si>
  <si>
    <t>易地搬迁后扶</t>
  </si>
  <si>
    <t>车田村</t>
  </si>
  <si>
    <t>新建挡土墙约150立方米及附属设施等</t>
  </si>
  <si>
    <t>龙南市武当镇大坝村2024年度易地搬迁安置点充电桩采购项目</t>
  </si>
  <si>
    <t>采购安装汽车充电桩3组、电瓶车充电桩10组及安装配套设施等</t>
  </si>
  <si>
    <t>龙南市龙南镇石人村2024年度衔接推进乡村振兴产业项目</t>
  </si>
  <si>
    <t>石人村</t>
  </si>
  <si>
    <t>新建钢架仓储中心约500平方米及配套基础设施</t>
  </si>
  <si>
    <t>龙南市里仁镇正桂村2024年度易地搬迁安置点生活污水管网及饮用水管维修工程项目</t>
  </si>
  <si>
    <t>化粪池维修1个，排污管道100米及清淤，饮用水管道提升等</t>
  </si>
  <si>
    <t>龙南市城市社区新都社区2024年度大坑基础设施项目</t>
  </si>
  <si>
    <t>城市社区</t>
  </si>
  <si>
    <t>新都社区</t>
  </si>
  <si>
    <t>入户路硬化600平方米、排水沟修复800米、阶檐硬化800米（宽约1米）、砖体砌筑150米等</t>
  </si>
  <si>
    <t>汶龙镇石莲村澳洲淡水蓝龙虾产业基础设施项目</t>
  </si>
  <si>
    <t>石莲村</t>
  </si>
  <si>
    <t>新建龙虾养殖大棚4488平方米，新建排水沟520米，挡土墙12立方米，铺设水源管道设施1950米，新增电力设施200米等相关工程</t>
  </si>
  <si>
    <t>龙南市里仁镇中兴村2024年度鸽子养殖基地项目</t>
  </si>
  <si>
    <t>中兴村</t>
  </si>
  <si>
    <t>鸽舍大棚有2个约1400㎡，道路硬化约750㎡，产业用电、水管等</t>
  </si>
  <si>
    <t>龙南市桃江乡水西坝村2024年衔接推进乡村振兴露天蔬菜基地二期建设项目</t>
  </si>
  <si>
    <t>扩建露天蔬菜基地112亩，主要包括土地平整（含砍树、挖树根、表土剥离、更换种植土）、机耕道（含碎石摊铺）、排水沟、涵管、水管、喷管、挡墙及其它设施。</t>
  </si>
  <si>
    <t>龙南市东江镇畲族村2024年水沟建设项目</t>
  </si>
  <si>
    <t>东江镇</t>
  </si>
  <si>
    <t>新建水沟约2400米及其配套设施等</t>
  </si>
  <si>
    <t>龙南市武当镇大坝村2024年百亩高标准精品鹰嘴桃产业基地项目</t>
  </si>
  <si>
    <t>土地平整105亩、新建水沟950米、生产道路1200米、蓄水池2个、滴管雾化、灭虫设备等配套设备</t>
  </si>
  <si>
    <t>龙南市九连山镇润洞村2024年羊肚菌种植基地建设项目</t>
  </si>
  <si>
    <t>排水渠300×300的240米、机耕道400米、产业路210米、拦水坝490立方、清淤48个立方、土地平整翻耕50亩等基础设施建设</t>
  </si>
  <si>
    <t>龙南市关西镇翰岗村2024年枫树岗便桥工程项目</t>
  </si>
  <si>
    <r>
      <t>建设便桥一座，长40.84米，宽3.5米，4跨，桥板盖梁桥墩采用预制钢筋混凝土，桥面水泥混凝土铺装，</t>
    </r>
    <r>
      <rPr>
        <sz val="11"/>
        <rFont val="仿宋_GB2312"/>
        <charset val="134"/>
      </rPr>
      <t>混凝土</t>
    </r>
    <r>
      <rPr>
        <sz val="11"/>
        <color rgb="FF000000"/>
        <rFont val="仿宋_GB2312"/>
        <charset val="134"/>
      </rPr>
      <t>护栏，挡土墙（片石混凝土）、锥坡台背回填及相关配套设施等</t>
    </r>
  </si>
  <si>
    <t>龙南市程龙镇2024年林中村高标准油茶产业发展项目</t>
  </si>
  <si>
    <t>林中村</t>
  </si>
  <si>
    <t>油茶种植基地人工灌木砍伐、清表、条带开挖约766亩，产业路开挖、硬化350米，挡土墙、排水沟等配套基础设施建设。</t>
  </si>
  <si>
    <t>龙南市南亨乡东村村2024年新建拓宽道路项目</t>
  </si>
  <si>
    <t>新建拓宽道路长约2400米、宽2米、厚0.25米（路面平整、混凝土水稳层、路面硬化等）及排水沟、挡墙、挖方等</t>
  </si>
  <si>
    <t>龙南市渡江镇果龙村2024年新建拓宽道路项目</t>
  </si>
  <si>
    <t>新建拓宽道路长约1600米、宽1-2米、厚0.20米（路面平整、混凝土水稳层、路面硬化等）及排水沟等配套设施</t>
  </si>
  <si>
    <t>龙南市临塘乡东坑村2024年新建拓宽道路项目</t>
  </si>
  <si>
    <t>改善道路长约500米，含错车道、穿路涵、挖填方、排水沟及挡墙等</t>
  </si>
  <si>
    <t>龙南市汶龙镇里陂村2024年新建拓宽道路项目</t>
  </si>
  <si>
    <t>1.三队小组：新建排水沟约550米，路基换填处理约800立方以及挖方等；2.河背小组：新建环村道路500米</t>
  </si>
  <si>
    <t>龙南市东江镇畲族村2024年少数民族发展资金项目</t>
  </si>
  <si>
    <t>采购约7亩石斛种植种苗</t>
  </si>
  <si>
    <t>市民宗局</t>
  </si>
  <si>
    <t>龙南市里仁镇金莲村蓝屋小组2024年少数民族发展资金项目</t>
  </si>
  <si>
    <t>金莲村</t>
  </si>
  <si>
    <t>道路硬化50米，门坪硬化400平方米，排水沟300米，路灯15盏等</t>
  </si>
  <si>
    <t>龙南市桃江乡水西坝村新洲新村四融一共和美乡村环境提升工程</t>
  </si>
  <si>
    <t xml:space="preserve">
路面硬化1700平方米，雨污管网320米等基础设施</t>
  </si>
  <si>
    <t>龙南市渡江镇莲塘村四融一共人居环境整治项目</t>
  </si>
  <si>
    <t>道路硬化500平米，排水沟200米，沟盖板200米</t>
  </si>
  <si>
    <t>龙南市夹湖乡花树村四融一共和美乡村建设项目</t>
  </si>
  <si>
    <t>地面硬化约2000平方米道路硬化及改造约800米，水沟修建约1000米，挡墙建设约600米</t>
  </si>
  <si>
    <t>龙南市武当镇大坝村老屋小组2024年四融一共示范点建设项目</t>
  </si>
  <si>
    <t>排水沟2000米、道路1000米及其他基础设施等</t>
  </si>
  <si>
    <t>龙南市东江乡畲族村四融一共和美乡村建设项目</t>
  </si>
  <si>
    <t>路灯安装、道路水沟、挡土墙及设施等</t>
  </si>
  <si>
    <t>龙南市关西镇翰岗村程口石岗小组四融一共和美乡村公共服务设施提升目</t>
  </si>
  <si>
    <t>对小组周边道路进行平整改造并摊铺碎石约5000㎡、新建沟渠0.6*0.6沟渠约1.5km</t>
  </si>
  <si>
    <t>渡江镇象塘村2024年度衔接推进乡村振兴道路建设项目</t>
  </si>
  <si>
    <t>2024年11月-2024年12月</t>
  </si>
  <si>
    <t>象塘村</t>
  </si>
  <si>
    <t>18cm厚混凝土569.8平米（10cm厚路面碎石垫层）</t>
  </si>
  <si>
    <t>渡江镇新埠村2024年度衔接推进乡村振兴道路建设项目</t>
  </si>
  <si>
    <t>新埠村</t>
  </si>
  <si>
    <t>18cm厚混凝土1330平米（10cm厚路面碎石垫层）</t>
  </si>
  <si>
    <t>渡江镇新大村2024年度衔接推进乡村振兴基础设施建设项目</t>
  </si>
  <si>
    <t>新大村</t>
  </si>
  <si>
    <t>10cm厚混凝土460平米，15cm厚混凝土442.3平米（6cm厚路面碎石垫层）</t>
  </si>
  <si>
    <t>龙南市关西镇翰岗村2024年度特色种植基地设备采购项目（二期）</t>
  </si>
  <si>
    <t>采购恒温、通风、雾化喷淋、仿生光学、智能云控制柜、应急发电机组等设备。</t>
  </si>
  <si>
    <t>龙南市关西镇翰岗村2024年度明虾养殖产业路项目</t>
  </si>
  <si>
    <t>建设产业路，长约265米，宽约3.5米，沉沙井7座，排水涵管约220米等基础设施建设。</t>
  </si>
  <si>
    <t>龙南市汶龙镇罗坝村大米加工基地提升建设项目</t>
  </si>
  <si>
    <t>地面硬化1090平方米，安装铝合金窗户18个，建设基地隔断墙1处，鼓风机3台，吸粮机3台等工程。</t>
  </si>
  <si>
    <t>2024年农药包装废弃物回收处置项目</t>
  </si>
  <si>
    <t>乡村建设</t>
  </si>
  <si>
    <t>各乡镇</t>
  </si>
  <si>
    <t>在各乡镇建立农药包装废弃物回收点17个，县级归集点1个，2024年全市回收农药包装废弃物18吨以上，回收处置率达75%以上。</t>
  </si>
  <si>
    <t>2024年村庄环境长效管护项目</t>
  </si>
  <si>
    <t>人居环境</t>
  </si>
  <si>
    <t>按照每个村安排3万元，新街居委会、太平居委会、下连社区、新圩居委会各安排2万元衔接资金对95个农村行政村（居委会）开展杂物清理、道路维护、清理沟渠等村庄环境日常管护，健全完善村环境长效管护机制</t>
  </si>
  <si>
    <t>龙南市2024年蔬菜产业发展衔接资金扶持奖补项目</t>
  </si>
  <si>
    <t>2024年完成各乡镇规模蔬菜基地老旧棚膜更新1500亩，新建蔬菜基地冷库设施750立方，新认证粤港澳大湾区“菜篮子”生产基地2家。</t>
  </si>
  <si>
    <t>龙南市2024年油茶发展赣州市级补贴（每亩100元）项目</t>
  </si>
  <si>
    <t>对77户普通农户的生产奖补（2023年的油茶新造市级配套补助（100元/亩）列入乡村振兴衔接资金）</t>
  </si>
  <si>
    <t>龙南市2024年度赣南脐橙水肥一体化项目</t>
  </si>
  <si>
    <t>2024年在全市范围内建设水肥一体化果园面积约1600亩</t>
  </si>
  <si>
    <t>龙南市2024年度柑橘苗木调运项目</t>
  </si>
  <si>
    <t>2024年在全市范围内调运定点苗圃健康柑橘苗木约100000株</t>
  </si>
  <si>
    <t>龙南市2024年度标准化生态果园建设项目</t>
  </si>
  <si>
    <t>2024年在全市范围内建设标准化生态果园2个</t>
  </si>
  <si>
    <t>2024年度“小额信贷”贷款贴息项目</t>
  </si>
  <si>
    <t>2024年1月-2024年11月</t>
  </si>
  <si>
    <t>对脱贫户、监测户的“小额信贷”贷款进行贴息</t>
  </si>
  <si>
    <t>2024年度到户产业奖补项目</t>
  </si>
  <si>
    <t>对脱贫户和“三类监测对象”的农业产业奖补（养牛奖补1000元每头，种脐橙奖补1000元每亩等）</t>
  </si>
  <si>
    <t>2024年度乡村振兴公益性岗位补贴项目</t>
  </si>
  <si>
    <t>就业类</t>
  </si>
  <si>
    <t>对公益性岗位安置就业的脱贫劳动力、监测对象劳动力给予公益性岗位补贴。人社部门开发的公益性岗位根据工作强度、工作时间、工作范围等因素，按300元/人/月、500元/人/月的补贴标准给予岗位补贴</t>
  </si>
  <si>
    <t>2024年度省外务工交通补贴项目</t>
  </si>
  <si>
    <t>对拥有我市户籍，按年给予到省外就业累计务工满3个月以上（含3个月）的帮扶对象交通补贴500元/人</t>
  </si>
  <si>
    <t>2024年度“雨露计划”补助项目</t>
  </si>
  <si>
    <t>教育保障</t>
  </si>
  <si>
    <t>初、高中毕业后接受中等或高等职业教育的在读建档立卡脱贫家庭子女及2021年秋季未消除风险的监测对象家庭子女，每人每学期补助1500元</t>
  </si>
  <si>
    <t>2024年度衔接资金项目监理工程项目</t>
  </si>
  <si>
    <t>项目管理</t>
  </si>
  <si>
    <t>项目监理费用</t>
  </si>
  <si>
    <t>2024年度衔接资金项目检测工程项目</t>
  </si>
  <si>
    <t>项目检测费用</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</si>
</sst>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_ * #,##0.000_ ;_ * \-#,##0.000_ ;_ * &quot;-&quot;??.0_ ;_ @_ "/>
  </numFmts>
  <fonts count="30">
    <font>
      <sz val="11"/>
      <color theme="1"/>
      <name val="宋体"/>
      <charset val="134"/>
      <scheme val="minor"/>
    </font>
    <font>
      <sz val="24"/>
      <color theme="1"/>
      <name val="方正小标宋简体"/>
      <charset val="134"/>
    </font>
    <font>
      <b/>
      <sz val="11"/>
      <name val="仿宋_GB2312"/>
      <charset val="134"/>
    </font>
    <font>
      <sz val="11"/>
      <name val="仿宋_GB2312"/>
      <charset val="134"/>
    </font>
    <font>
      <sz val="11"/>
      <color rgb="FF000000"/>
      <name val="仿宋_GB2312"/>
      <charset val="134"/>
    </font>
    <font>
      <sz val="11"/>
      <color indexed="8"/>
      <name val="仿宋_GB2312"/>
      <charset val="134"/>
    </font>
    <font>
      <sz val="11"/>
      <color theme="1"/>
      <name val="仿宋_GB2312"/>
      <charset val="134"/>
    </font>
    <font>
      <b/>
      <sz val="11"/>
      <color theme="1"/>
      <name val="仿宋_GB2312"/>
      <charset val="134"/>
    </font>
    <font>
      <sz val="11"/>
      <color rgb="FF000000"/>
      <name val="仿宋_GB2312"/>
      <charset val="134"/>
    </font>
    <font>
      <sz val="11"/>
      <color theme="1"/>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style="thin">
        <color auto="1"/>
      </left>
      <right style="thin">
        <color auto="1"/>
      </right>
      <top/>
      <bottom/>
      <diagonal/>
    </border>
    <border>
      <left style="thin">
        <color auto="1"/>
      </left>
      <right/>
      <top/>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5" borderId="11"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12" applyNumberFormat="0" applyFill="0" applyAlignment="0" applyProtection="0">
      <alignment vertical="center"/>
    </xf>
    <xf numFmtId="0" fontId="16" fillId="0" borderId="12" applyNumberFormat="0" applyFill="0" applyAlignment="0" applyProtection="0">
      <alignment vertical="center"/>
    </xf>
    <xf numFmtId="0" fontId="17" fillId="0" borderId="13" applyNumberFormat="0" applyFill="0" applyAlignment="0" applyProtection="0">
      <alignment vertical="center"/>
    </xf>
    <xf numFmtId="0" fontId="17" fillId="0" borderId="0" applyNumberFormat="0" applyFill="0" applyBorder="0" applyAlignment="0" applyProtection="0">
      <alignment vertical="center"/>
    </xf>
    <xf numFmtId="0" fontId="18" fillId="6" borderId="14" applyNumberFormat="0" applyAlignment="0" applyProtection="0">
      <alignment vertical="center"/>
    </xf>
    <xf numFmtId="0" fontId="19" fillId="7" borderId="15" applyNumberFormat="0" applyAlignment="0" applyProtection="0">
      <alignment vertical="center"/>
    </xf>
    <xf numFmtId="0" fontId="20" fillId="7" borderId="14" applyNumberFormat="0" applyAlignment="0" applyProtection="0">
      <alignment vertical="center"/>
    </xf>
    <xf numFmtId="0" fontId="21" fillId="8" borderId="16" applyNumberFormat="0" applyAlignment="0" applyProtection="0">
      <alignment vertical="center"/>
    </xf>
    <xf numFmtId="0" fontId="22" fillId="0" borderId="17" applyNumberFormat="0" applyFill="0" applyAlignment="0" applyProtection="0">
      <alignment vertical="center"/>
    </xf>
    <xf numFmtId="0" fontId="23" fillId="0" borderId="18" applyNumberFormat="0" applyFill="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7" fillId="12" borderId="0" applyNumberFormat="0" applyBorder="0" applyAlignment="0" applyProtection="0">
      <alignment vertical="center"/>
    </xf>
    <xf numFmtId="0" fontId="28" fillId="13" borderId="0" applyNumberFormat="0" applyBorder="0" applyAlignment="0" applyProtection="0">
      <alignment vertical="center"/>
    </xf>
    <xf numFmtId="0" fontId="28" fillId="14" borderId="0" applyNumberFormat="0" applyBorder="0" applyAlignment="0" applyProtection="0">
      <alignment vertical="center"/>
    </xf>
    <xf numFmtId="0" fontId="27" fillId="15" borderId="0" applyNumberFormat="0" applyBorder="0" applyAlignment="0" applyProtection="0">
      <alignment vertical="center"/>
    </xf>
    <xf numFmtId="0" fontId="27" fillId="16" borderId="0" applyNumberFormat="0" applyBorder="0" applyAlignment="0" applyProtection="0">
      <alignment vertical="center"/>
    </xf>
    <xf numFmtId="0" fontId="28" fillId="17" borderId="0" applyNumberFormat="0" applyBorder="0" applyAlignment="0" applyProtection="0">
      <alignment vertical="center"/>
    </xf>
    <xf numFmtId="0" fontId="28" fillId="18" borderId="0" applyNumberFormat="0" applyBorder="0" applyAlignment="0" applyProtection="0">
      <alignment vertical="center"/>
    </xf>
    <xf numFmtId="0" fontId="27" fillId="19" borderId="0" applyNumberFormat="0" applyBorder="0" applyAlignment="0" applyProtection="0">
      <alignment vertical="center"/>
    </xf>
    <xf numFmtId="0" fontId="27" fillId="20" borderId="0" applyNumberFormat="0" applyBorder="0" applyAlignment="0" applyProtection="0">
      <alignment vertical="center"/>
    </xf>
    <xf numFmtId="0" fontId="28" fillId="21" borderId="0" applyNumberFormat="0" applyBorder="0" applyAlignment="0" applyProtection="0">
      <alignment vertical="center"/>
    </xf>
    <xf numFmtId="0" fontId="28" fillId="22" borderId="0" applyNumberFormat="0" applyBorder="0" applyAlignment="0" applyProtection="0">
      <alignment vertical="center"/>
    </xf>
    <xf numFmtId="0" fontId="27" fillId="23" borderId="0" applyNumberFormat="0" applyBorder="0" applyAlignment="0" applyProtection="0">
      <alignment vertical="center"/>
    </xf>
    <xf numFmtId="0" fontId="27" fillId="24" borderId="0" applyNumberFormat="0" applyBorder="0" applyAlignment="0" applyProtection="0">
      <alignment vertical="center"/>
    </xf>
    <xf numFmtId="0" fontId="28" fillId="25" borderId="0" applyNumberFormat="0" applyBorder="0" applyAlignment="0" applyProtection="0">
      <alignment vertical="center"/>
    </xf>
    <xf numFmtId="0" fontId="28" fillId="26" borderId="0" applyNumberFormat="0" applyBorder="0" applyAlignment="0" applyProtection="0">
      <alignment vertical="center"/>
    </xf>
    <xf numFmtId="0" fontId="27" fillId="27" borderId="0" applyNumberFormat="0" applyBorder="0" applyAlignment="0" applyProtection="0">
      <alignment vertical="center"/>
    </xf>
    <xf numFmtId="0" fontId="27" fillId="28" borderId="0" applyNumberFormat="0" applyBorder="0" applyAlignment="0" applyProtection="0">
      <alignment vertical="center"/>
    </xf>
    <xf numFmtId="0" fontId="28" fillId="29" borderId="0" applyNumberFormat="0" applyBorder="0" applyAlignment="0" applyProtection="0">
      <alignment vertical="center"/>
    </xf>
    <xf numFmtId="0" fontId="28" fillId="30" borderId="0" applyNumberFormat="0" applyBorder="0" applyAlignment="0" applyProtection="0">
      <alignment vertical="center"/>
    </xf>
    <xf numFmtId="0" fontId="27" fillId="31" borderId="0" applyNumberFormat="0" applyBorder="0" applyAlignment="0" applyProtection="0">
      <alignment vertical="center"/>
    </xf>
    <xf numFmtId="0" fontId="27" fillId="32" borderId="0" applyNumberFormat="0" applyBorder="0" applyAlignment="0" applyProtection="0">
      <alignment vertical="center"/>
    </xf>
    <xf numFmtId="0" fontId="28" fillId="33" borderId="0" applyNumberFormat="0" applyBorder="0" applyAlignment="0" applyProtection="0">
      <alignment vertical="center"/>
    </xf>
    <xf numFmtId="0" fontId="28" fillId="34" borderId="0" applyNumberFormat="0" applyBorder="0" applyAlignment="0" applyProtection="0">
      <alignment vertical="center"/>
    </xf>
    <xf numFmtId="0" fontId="27" fillId="35" borderId="0" applyNumberFormat="0" applyBorder="0" applyAlignment="0" applyProtection="0">
      <alignment vertical="center"/>
    </xf>
    <xf numFmtId="0" fontId="29" fillId="0" borderId="0">
      <alignment vertical="center"/>
    </xf>
  </cellStyleXfs>
  <cellXfs count="52">
    <xf numFmtId="0" fontId="0" fillId="0" borderId="0" xfId="0">
      <alignment vertical="center"/>
    </xf>
    <xf numFmtId="0" fontId="0" fillId="0" borderId="0" xfId="0" applyAlignment="1">
      <alignment horizontal="center" vertical="center" wrapText="1"/>
    </xf>
    <xf numFmtId="0" fontId="1" fillId="0" borderId="0" xfId="0" applyFont="1" applyFill="1" applyAlignment="1">
      <alignment horizontal="center" vertical="center" wrapText="1"/>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6" fillId="0" borderId="0" xfId="0" applyFont="1" applyAlignment="1">
      <alignment horizontal="justify" vertical="center" indent="2"/>
    </xf>
    <xf numFmtId="0" fontId="3" fillId="0" borderId="1" xfId="0" applyNumberFormat="1" applyFont="1" applyFill="1" applyBorder="1" applyAlignment="1" applyProtection="1">
      <alignment horizontal="center" vertical="center" wrapText="1"/>
      <protection locked="0"/>
    </xf>
    <xf numFmtId="0" fontId="7" fillId="2" borderId="2"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2" fillId="0" borderId="1" xfId="0" applyFont="1" applyFill="1" applyBorder="1" applyAlignment="1">
      <alignment vertical="center" wrapText="1"/>
    </xf>
    <xf numFmtId="176" fontId="2" fillId="0" borderId="1" xfId="0" applyNumberFormat="1" applyFont="1" applyFill="1" applyBorder="1" applyAlignment="1">
      <alignment horizontal="center" vertical="center" wrapText="1"/>
    </xf>
    <xf numFmtId="0" fontId="7" fillId="2" borderId="9" xfId="0" applyFont="1" applyFill="1" applyBorder="1" applyAlignment="1">
      <alignment horizontal="center" vertical="center" wrapText="1"/>
    </xf>
    <xf numFmtId="0" fontId="6" fillId="0" borderId="1" xfId="0" applyNumberFormat="1" applyFont="1" applyFill="1" applyBorder="1" applyAlignment="1">
      <alignment horizontal="center" vertical="center"/>
    </xf>
    <xf numFmtId="0"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xf>
    <xf numFmtId="177" fontId="6"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xf>
    <xf numFmtId="0" fontId="4" fillId="0" borderId="10" xfId="0" applyNumberFormat="1" applyFont="1" applyFill="1" applyBorder="1" applyAlignment="1">
      <alignment horizontal="center" vertical="center" wrapText="1"/>
    </xf>
    <xf numFmtId="177" fontId="6" fillId="2" borderId="1" xfId="0" applyNumberFormat="1" applyFont="1" applyFill="1" applyBorder="1" applyAlignment="1">
      <alignment horizontal="center" vertical="center"/>
    </xf>
    <xf numFmtId="0" fontId="6" fillId="2" borderId="1" xfId="0" applyFont="1" applyFill="1" applyBorder="1" applyAlignment="1">
      <alignment horizontal="center" vertical="center"/>
    </xf>
    <xf numFmtId="0" fontId="6" fillId="2" borderId="1" xfId="0" applyFont="1" applyFill="1" applyBorder="1" applyAlignment="1">
      <alignment horizontal="center" vertical="center" wrapText="1"/>
    </xf>
    <xf numFmtId="0" fontId="6" fillId="2" borderId="1" xfId="0" applyNumberFormat="1" applyFont="1" applyFill="1" applyBorder="1" applyAlignment="1">
      <alignment horizontal="center" vertical="center" wrapText="1"/>
    </xf>
    <xf numFmtId="0" fontId="6" fillId="2" borderId="1" xfId="0" applyNumberFormat="1" applyFont="1" applyFill="1" applyBorder="1" applyAlignment="1">
      <alignment horizontal="center" vertical="center"/>
    </xf>
    <xf numFmtId="0" fontId="4" fillId="4"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9"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6" fillId="0" borderId="9" xfId="0" applyFont="1" applyFill="1" applyBorder="1" applyAlignment="1">
      <alignment horizontal="center" vertical="center" wrapText="1"/>
    </xf>
    <xf numFmtId="0" fontId="4" fillId="0" borderId="9" xfId="0" applyFont="1" applyFill="1" applyBorder="1" applyAlignment="1">
      <alignment horizontal="center" vertical="center" wrapText="1"/>
    </xf>
    <xf numFmtId="0" fontId="6" fillId="2" borderId="9" xfId="0" applyFont="1" applyFill="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36164;&#26009;tt\A&#36164;&#37329;&#25991;&#20214;\2024\&#39033;&#30446;&#24211;\&#39033;&#30446;&#24211;&#25209;&#22797;\2024&#24180;&#24230;&#40857;&#21335;&#24066;&#24041;&#22266;&#25299;&#23637;&#33073;&#36139;&#25915;&#22362;&#25104;&#26524;&#21644;&#20065;&#26449;&#25391;&#20852;&#39033;&#30446;&#24211;&#24405;&#20837;&#34920;.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录入表"/>
      <sheetName val="数据源"/>
      <sheetName val="Sheet3"/>
    </sheetNames>
    <sheetDataSet>
      <sheetData sheetId="0"/>
      <sheetData sheetId="1"/>
      <sheetData sheetId="2"/>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119"/>
  <sheetViews>
    <sheetView tabSelected="1" topLeftCell="A78" workbookViewId="0">
      <selection activeCell="G86" sqref="G86"/>
    </sheetView>
  </sheetViews>
  <sheetFormatPr defaultColWidth="9" defaultRowHeight="14.4"/>
  <cols>
    <col min="1" max="1" width="5.37391304347826" style="1" customWidth="1"/>
    <col min="2" max="2" width="29.504347826087" style="1" customWidth="1"/>
    <col min="3" max="3" width="9" style="1"/>
    <col min="4" max="4" width="12.2521739130435" style="1" customWidth="1"/>
    <col min="5" max="6" width="9" style="1"/>
    <col min="7" max="7" width="33.2521739130435" style="1" customWidth="1"/>
    <col min="8" max="8" width="13.3739130434783" style="1" customWidth="1"/>
    <col min="9" max="9" width="12.3739130434783" style="1" customWidth="1"/>
    <col min="10" max="10" width="14.504347826087" style="1" customWidth="1"/>
    <col min="11" max="11" width="24.3739130434783" style="1" customWidth="1"/>
    <col min="12" max="13" width="11.1217391304348" style="1" customWidth="1"/>
    <col min="14" max="14" width="10.3739130434783" style="1"/>
    <col min="15" max="15" width="16.7478260869565" style="1" customWidth="1"/>
    <col min="16" max="16" width="13.6260869565217" style="1" customWidth="1"/>
    <col min="17" max="16384" width="9" style="1"/>
  </cols>
  <sheetData>
    <row r="1" s="1" customFormat="1" ht="31.65" spans="1:16">
      <c r="A1" s="2" t="s">
        <v>0</v>
      </c>
      <c r="B1" s="2"/>
      <c r="C1" s="2"/>
      <c r="D1" s="2"/>
      <c r="E1" s="2"/>
      <c r="F1" s="2"/>
      <c r="G1" s="2"/>
      <c r="H1" s="2"/>
      <c r="I1" s="2"/>
      <c r="J1" s="2"/>
      <c r="K1" s="2"/>
      <c r="L1" s="2"/>
      <c r="M1" s="2"/>
      <c r="N1" s="2"/>
      <c r="O1" s="2"/>
      <c r="P1" s="2"/>
    </row>
    <row r="2" s="1" customFormat="1" ht="28" customHeight="1" spans="1:16">
      <c r="A2" s="3" t="s">
        <v>1</v>
      </c>
      <c r="B2" s="3" t="s">
        <v>2</v>
      </c>
      <c r="C2" s="4" t="s">
        <v>3</v>
      </c>
      <c r="D2" s="3" t="s">
        <v>4</v>
      </c>
      <c r="E2" s="5" t="s">
        <v>5</v>
      </c>
      <c r="F2" s="6"/>
      <c r="G2" s="4" t="s">
        <v>6</v>
      </c>
      <c r="H2" s="7" t="s">
        <v>7</v>
      </c>
      <c r="I2" s="5" t="s">
        <v>8</v>
      </c>
      <c r="J2" s="6"/>
      <c r="K2" s="23" t="s">
        <v>9</v>
      </c>
      <c r="L2" s="23" t="s">
        <v>10</v>
      </c>
      <c r="M2" s="5" t="s">
        <v>11</v>
      </c>
      <c r="N2" s="24"/>
      <c r="O2" s="25" t="s">
        <v>12</v>
      </c>
      <c r="P2" s="25" t="s">
        <v>13</v>
      </c>
    </row>
    <row r="3" s="1" customFormat="1" ht="43.2" spans="1:16">
      <c r="A3" s="4"/>
      <c r="B3" s="4"/>
      <c r="C3" s="8"/>
      <c r="D3" s="4"/>
      <c r="E3" s="4" t="s">
        <v>14</v>
      </c>
      <c r="F3" s="4" t="s">
        <v>15</v>
      </c>
      <c r="G3" s="8"/>
      <c r="H3" s="9"/>
      <c r="I3" s="26" t="s">
        <v>16</v>
      </c>
      <c r="J3" s="27" t="s">
        <v>17</v>
      </c>
      <c r="K3" s="28"/>
      <c r="L3" s="28"/>
      <c r="M3" s="27" t="s">
        <v>18</v>
      </c>
      <c r="N3" s="27" t="s">
        <v>19</v>
      </c>
      <c r="O3" s="25"/>
      <c r="P3" s="25"/>
    </row>
    <row r="4" s="1" customFormat="1" ht="53" customHeight="1" spans="1:16">
      <c r="A4" s="10" t="s">
        <v>20</v>
      </c>
      <c r="B4" s="11"/>
      <c r="C4" s="11"/>
      <c r="D4" s="11"/>
      <c r="E4" s="11"/>
      <c r="F4" s="11"/>
      <c r="G4" s="11"/>
      <c r="H4" s="12"/>
      <c r="I4" s="17">
        <v>10629</v>
      </c>
      <c r="J4" s="17">
        <v>10629</v>
      </c>
      <c r="K4" s="17"/>
      <c r="L4" s="17"/>
      <c r="M4" s="17"/>
      <c r="N4" s="17"/>
      <c r="O4" s="15"/>
      <c r="P4" s="15"/>
    </row>
    <row r="5" s="1" customFormat="1" ht="57.6" spans="1:16">
      <c r="A5" s="13">
        <v>1</v>
      </c>
      <c r="B5" s="14" t="s">
        <v>21</v>
      </c>
      <c r="C5" s="14" t="s">
        <v>22</v>
      </c>
      <c r="D5" s="15" t="s">
        <v>23</v>
      </c>
      <c r="E5" s="14" t="s">
        <v>24</v>
      </c>
      <c r="F5" s="14" t="s">
        <v>25</v>
      </c>
      <c r="G5" s="13" t="s">
        <v>26</v>
      </c>
      <c r="H5" s="16" t="s">
        <v>27</v>
      </c>
      <c r="I5" s="14">
        <v>30</v>
      </c>
      <c r="J5" s="29">
        <v>30</v>
      </c>
      <c r="K5" s="17" t="s">
        <v>28</v>
      </c>
      <c r="L5" s="17" t="s">
        <v>29</v>
      </c>
      <c r="M5" s="30">
        <f>20.18+9.37</f>
        <v>29.55</v>
      </c>
      <c r="N5" s="30">
        <f>J5-M5</f>
        <v>0.450000000000003</v>
      </c>
      <c r="O5" s="14"/>
      <c r="P5" s="15" t="s">
        <v>30</v>
      </c>
    </row>
    <row r="6" s="1" customFormat="1" ht="72" spans="1:16">
      <c r="A6" s="13">
        <v>2</v>
      </c>
      <c r="B6" s="15" t="s">
        <v>31</v>
      </c>
      <c r="C6" s="14" t="s">
        <v>22</v>
      </c>
      <c r="D6" s="15" t="s">
        <v>23</v>
      </c>
      <c r="E6" s="15" t="s">
        <v>32</v>
      </c>
      <c r="F6" s="15" t="s">
        <v>33</v>
      </c>
      <c r="G6" s="15" t="s">
        <v>34</v>
      </c>
      <c r="H6" s="16" t="s">
        <v>27</v>
      </c>
      <c r="I6" s="15">
        <v>48</v>
      </c>
      <c r="J6" s="31">
        <v>48</v>
      </c>
      <c r="K6" s="17" t="s">
        <v>28</v>
      </c>
      <c r="L6" s="17" t="s">
        <v>29</v>
      </c>
      <c r="M6" s="30">
        <v>48</v>
      </c>
      <c r="N6" s="30">
        <f t="shared" ref="N6:N37" si="0">J6-M6</f>
        <v>0</v>
      </c>
      <c r="O6" s="15"/>
      <c r="P6" s="15" t="s">
        <v>30</v>
      </c>
    </row>
    <row r="7" s="1" customFormat="1" ht="57.6" spans="1:16">
      <c r="A7" s="13">
        <v>3</v>
      </c>
      <c r="B7" s="15" t="s">
        <v>35</v>
      </c>
      <c r="C7" s="14" t="s">
        <v>22</v>
      </c>
      <c r="D7" s="15" t="s">
        <v>23</v>
      </c>
      <c r="E7" s="15" t="s">
        <v>32</v>
      </c>
      <c r="F7" s="15" t="s">
        <v>36</v>
      </c>
      <c r="G7" s="15" t="s">
        <v>37</v>
      </c>
      <c r="H7" s="16" t="s">
        <v>27</v>
      </c>
      <c r="I7" s="15">
        <v>132</v>
      </c>
      <c r="J7" s="31">
        <v>131.579969</v>
      </c>
      <c r="K7" s="17" t="s">
        <v>28</v>
      </c>
      <c r="L7" s="17" t="s">
        <v>29</v>
      </c>
      <c r="M7" s="32">
        <f>86.402785+41.229785</f>
        <v>127.63257</v>
      </c>
      <c r="N7" s="30">
        <f t="shared" si="0"/>
        <v>3.94739900000002</v>
      </c>
      <c r="O7" s="15" t="s">
        <v>38</v>
      </c>
      <c r="P7" s="15" t="s">
        <v>30</v>
      </c>
    </row>
    <row r="8" s="1" customFormat="1" ht="57.6" spans="1:16">
      <c r="A8" s="13">
        <v>4</v>
      </c>
      <c r="B8" s="15" t="s">
        <v>39</v>
      </c>
      <c r="C8" s="14" t="s">
        <v>40</v>
      </c>
      <c r="D8" s="15" t="s">
        <v>23</v>
      </c>
      <c r="E8" s="15" t="s">
        <v>41</v>
      </c>
      <c r="F8" s="15" t="s">
        <v>42</v>
      </c>
      <c r="G8" s="15" t="s">
        <v>43</v>
      </c>
      <c r="H8" s="16" t="s">
        <v>27</v>
      </c>
      <c r="I8" s="15">
        <v>72</v>
      </c>
      <c r="J8" s="29">
        <v>68.945934</v>
      </c>
      <c r="K8" s="17" t="s">
        <v>28</v>
      </c>
      <c r="L8" s="17" t="s">
        <v>29</v>
      </c>
      <c r="M8" s="30">
        <f>57.4997+9.3779</f>
        <v>66.8776</v>
      </c>
      <c r="N8" s="30">
        <f t="shared" si="0"/>
        <v>2.06833399999999</v>
      </c>
      <c r="O8" s="15"/>
      <c r="P8" s="15" t="s">
        <v>30</v>
      </c>
    </row>
    <row r="9" s="1" customFormat="1" ht="57.6" spans="1:16">
      <c r="A9" s="13">
        <v>5</v>
      </c>
      <c r="B9" s="15" t="s">
        <v>44</v>
      </c>
      <c r="C9" s="14" t="s">
        <v>22</v>
      </c>
      <c r="D9" s="15" t="s">
        <v>23</v>
      </c>
      <c r="E9" s="15" t="s">
        <v>41</v>
      </c>
      <c r="F9" s="15" t="s">
        <v>42</v>
      </c>
      <c r="G9" s="15" t="s">
        <v>45</v>
      </c>
      <c r="H9" s="16" t="s">
        <v>27</v>
      </c>
      <c r="I9" s="15">
        <v>8</v>
      </c>
      <c r="J9" s="29">
        <v>8</v>
      </c>
      <c r="K9" s="17" t="s">
        <v>28</v>
      </c>
      <c r="L9" s="17" t="s">
        <v>29</v>
      </c>
      <c r="M9" s="30">
        <v>8</v>
      </c>
      <c r="N9" s="30">
        <f t="shared" si="0"/>
        <v>0</v>
      </c>
      <c r="O9" s="15"/>
      <c r="P9" s="15" t="s">
        <v>30</v>
      </c>
    </row>
    <row r="10" s="1" customFormat="1" ht="57.6" spans="1:16">
      <c r="A10" s="13">
        <v>6</v>
      </c>
      <c r="B10" s="15" t="s">
        <v>46</v>
      </c>
      <c r="C10" s="14" t="s">
        <v>22</v>
      </c>
      <c r="D10" s="15" t="s">
        <v>23</v>
      </c>
      <c r="E10" s="15" t="s">
        <v>41</v>
      </c>
      <c r="F10" s="15" t="s">
        <v>47</v>
      </c>
      <c r="G10" s="15" t="s">
        <v>48</v>
      </c>
      <c r="H10" s="16" t="s">
        <v>27</v>
      </c>
      <c r="I10" s="15">
        <v>50</v>
      </c>
      <c r="J10" s="29">
        <v>32.589538</v>
      </c>
      <c r="K10" s="17" t="s">
        <v>28</v>
      </c>
      <c r="L10" s="17" t="s">
        <v>29</v>
      </c>
      <c r="M10" s="30">
        <v>32.589538</v>
      </c>
      <c r="N10" s="30">
        <f t="shared" si="0"/>
        <v>0</v>
      </c>
      <c r="O10" s="15" t="s">
        <v>49</v>
      </c>
      <c r="P10" s="15" t="s">
        <v>30</v>
      </c>
    </row>
    <row r="11" s="1" customFormat="1" ht="57.6" spans="1:16">
      <c r="A11" s="13">
        <v>7</v>
      </c>
      <c r="B11" s="17" t="s">
        <v>50</v>
      </c>
      <c r="C11" s="14" t="s">
        <v>22</v>
      </c>
      <c r="D11" s="15" t="s">
        <v>23</v>
      </c>
      <c r="E11" s="17" t="s">
        <v>51</v>
      </c>
      <c r="F11" s="17" t="s">
        <v>52</v>
      </c>
      <c r="G11" s="17" t="s">
        <v>53</v>
      </c>
      <c r="H11" s="16" t="s">
        <v>27</v>
      </c>
      <c r="I11" s="33">
        <v>40</v>
      </c>
      <c r="J11" s="34">
        <v>40</v>
      </c>
      <c r="K11" s="17" t="s">
        <v>28</v>
      </c>
      <c r="L11" s="17" t="s">
        <v>29</v>
      </c>
      <c r="M11" s="30">
        <v>40</v>
      </c>
      <c r="N11" s="30">
        <f t="shared" si="0"/>
        <v>0</v>
      </c>
      <c r="O11" s="15" t="s">
        <v>54</v>
      </c>
      <c r="P11" s="15" t="s">
        <v>30</v>
      </c>
    </row>
    <row r="12" s="1" customFormat="1" ht="57.6" spans="1:16">
      <c r="A12" s="13">
        <v>8</v>
      </c>
      <c r="B12" s="17" t="s">
        <v>55</v>
      </c>
      <c r="C12" s="14" t="s">
        <v>22</v>
      </c>
      <c r="D12" s="15" t="s">
        <v>23</v>
      </c>
      <c r="E12" s="17" t="s">
        <v>51</v>
      </c>
      <c r="F12" s="17" t="s">
        <v>56</v>
      </c>
      <c r="G12" s="17" t="s">
        <v>57</v>
      </c>
      <c r="H12" s="16" t="s">
        <v>27</v>
      </c>
      <c r="I12" s="33">
        <v>40</v>
      </c>
      <c r="J12" s="34">
        <v>39.8361</v>
      </c>
      <c r="K12" s="17" t="s">
        <v>28</v>
      </c>
      <c r="L12" s="17" t="s">
        <v>29</v>
      </c>
      <c r="M12" s="30">
        <v>39.834367</v>
      </c>
      <c r="N12" s="30">
        <f t="shared" si="0"/>
        <v>0.00173300000000154</v>
      </c>
      <c r="O12" s="15" t="s">
        <v>58</v>
      </c>
      <c r="P12" s="15" t="s">
        <v>30</v>
      </c>
    </row>
    <row r="13" s="1" customFormat="1" ht="57.6" spans="1:16">
      <c r="A13" s="13">
        <v>9</v>
      </c>
      <c r="B13" s="17" t="s">
        <v>59</v>
      </c>
      <c r="C13" s="14" t="s">
        <v>22</v>
      </c>
      <c r="D13" s="15" t="s">
        <v>23</v>
      </c>
      <c r="E13" s="17" t="s">
        <v>51</v>
      </c>
      <c r="F13" s="17" t="s">
        <v>60</v>
      </c>
      <c r="G13" s="17" t="s">
        <v>61</v>
      </c>
      <c r="H13" s="16" t="s">
        <v>27</v>
      </c>
      <c r="I13" s="33">
        <v>100</v>
      </c>
      <c r="J13" s="34">
        <v>100.1639</v>
      </c>
      <c r="K13" s="17" t="s">
        <v>28</v>
      </c>
      <c r="L13" s="17" t="s">
        <v>29</v>
      </c>
      <c r="M13" s="30">
        <f>70.315971+26.684029+0.1639</f>
        <v>97.1639</v>
      </c>
      <c r="N13" s="30">
        <f t="shared" si="0"/>
        <v>3</v>
      </c>
      <c r="O13" s="15" t="s">
        <v>62</v>
      </c>
      <c r="P13" s="15" t="s">
        <v>30</v>
      </c>
    </row>
    <row r="14" s="1" customFormat="1" ht="57.6" spans="1:16">
      <c r="A14" s="13">
        <v>10</v>
      </c>
      <c r="B14" s="13" t="s">
        <v>63</v>
      </c>
      <c r="C14" s="14" t="s">
        <v>40</v>
      </c>
      <c r="D14" s="15" t="s">
        <v>23</v>
      </c>
      <c r="E14" s="17" t="s">
        <v>51</v>
      </c>
      <c r="F14" s="17" t="s">
        <v>64</v>
      </c>
      <c r="G14" s="17" t="s">
        <v>65</v>
      </c>
      <c r="H14" s="16" t="s">
        <v>27</v>
      </c>
      <c r="I14" s="33">
        <v>100</v>
      </c>
      <c r="J14" s="34">
        <v>100</v>
      </c>
      <c r="K14" s="17" t="s">
        <v>28</v>
      </c>
      <c r="L14" s="17" t="s">
        <v>29</v>
      </c>
      <c r="M14" s="30">
        <v>97</v>
      </c>
      <c r="N14" s="30">
        <f t="shared" si="0"/>
        <v>3</v>
      </c>
      <c r="O14" s="15"/>
      <c r="P14" s="15" t="s">
        <v>30</v>
      </c>
    </row>
    <row r="15" s="1" customFormat="1" ht="72" spans="1:16">
      <c r="A15" s="13">
        <v>11</v>
      </c>
      <c r="B15" s="17" t="s">
        <v>66</v>
      </c>
      <c r="C15" s="14" t="s">
        <v>22</v>
      </c>
      <c r="D15" s="15" t="s">
        <v>23</v>
      </c>
      <c r="E15" s="14" t="s">
        <v>67</v>
      </c>
      <c r="F15" s="17" t="s">
        <v>68</v>
      </c>
      <c r="G15" s="17" t="s">
        <v>69</v>
      </c>
      <c r="H15" s="16" t="s">
        <v>27</v>
      </c>
      <c r="I15" s="33">
        <v>195</v>
      </c>
      <c r="J15" s="31">
        <v>195</v>
      </c>
      <c r="K15" s="17" t="s">
        <v>28</v>
      </c>
      <c r="L15" s="17" t="s">
        <v>29</v>
      </c>
      <c r="M15" s="31">
        <f>160.8+28.793909</f>
        <v>189.593909</v>
      </c>
      <c r="N15" s="30">
        <f t="shared" si="0"/>
        <v>5.406091</v>
      </c>
      <c r="O15" s="15" t="s">
        <v>70</v>
      </c>
      <c r="P15" s="15" t="s">
        <v>30</v>
      </c>
    </row>
    <row r="16" s="1" customFormat="1" ht="57.6" spans="1:16">
      <c r="A16" s="13">
        <v>12</v>
      </c>
      <c r="B16" s="17" t="s">
        <v>71</v>
      </c>
      <c r="C16" s="14" t="s">
        <v>22</v>
      </c>
      <c r="D16" s="15" t="s">
        <v>23</v>
      </c>
      <c r="E16" s="14" t="s">
        <v>67</v>
      </c>
      <c r="F16" s="17" t="s">
        <v>72</v>
      </c>
      <c r="G16" s="17" t="s">
        <v>73</v>
      </c>
      <c r="H16" s="16" t="s">
        <v>27</v>
      </c>
      <c r="I16" s="33">
        <v>100</v>
      </c>
      <c r="J16" s="31">
        <v>100</v>
      </c>
      <c r="K16" s="17" t="s">
        <v>28</v>
      </c>
      <c r="L16" s="17" t="s">
        <v>29</v>
      </c>
      <c r="M16" s="31">
        <f>84.916662+12.083338</f>
        <v>97</v>
      </c>
      <c r="N16" s="30">
        <f t="shared" si="0"/>
        <v>3</v>
      </c>
      <c r="O16" s="15" t="s">
        <v>74</v>
      </c>
      <c r="P16" s="15" t="s">
        <v>30</v>
      </c>
    </row>
    <row r="17" s="1" customFormat="1" ht="57.6" spans="1:16">
      <c r="A17" s="13">
        <v>13</v>
      </c>
      <c r="B17" s="17" t="s">
        <v>75</v>
      </c>
      <c r="C17" s="14" t="s">
        <v>22</v>
      </c>
      <c r="D17" s="15" t="s">
        <v>23</v>
      </c>
      <c r="E17" s="14" t="s">
        <v>67</v>
      </c>
      <c r="F17" s="17" t="s">
        <v>76</v>
      </c>
      <c r="G17" s="17" t="s">
        <v>77</v>
      </c>
      <c r="H17" s="16" t="s">
        <v>27</v>
      </c>
      <c r="I17" s="33">
        <v>15</v>
      </c>
      <c r="J17" s="29">
        <v>15</v>
      </c>
      <c r="K17" s="17" t="s">
        <v>28</v>
      </c>
      <c r="L17" s="17" t="s">
        <v>29</v>
      </c>
      <c r="M17" s="30">
        <v>15</v>
      </c>
      <c r="N17" s="30">
        <f t="shared" si="0"/>
        <v>0</v>
      </c>
      <c r="O17" s="15" t="s">
        <v>78</v>
      </c>
      <c r="P17" s="15" t="s">
        <v>30</v>
      </c>
    </row>
    <row r="18" s="1" customFormat="1" ht="57.6" spans="1:16">
      <c r="A18" s="13">
        <v>14</v>
      </c>
      <c r="B18" s="17" t="s">
        <v>79</v>
      </c>
      <c r="C18" s="14" t="s">
        <v>22</v>
      </c>
      <c r="D18" s="15" t="s">
        <v>23</v>
      </c>
      <c r="E18" s="17" t="s">
        <v>80</v>
      </c>
      <c r="F18" s="17" t="s">
        <v>81</v>
      </c>
      <c r="G18" s="17" t="s">
        <v>82</v>
      </c>
      <c r="H18" s="16" t="s">
        <v>27</v>
      </c>
      <c r="I18" s="17">
        <v>80</v>
      </c>
      <c r="J18" s="29">
        <v>79.79248</v>
      </c>
      <c r="K18" s="17" t="s">
        <v>28</v>
      </c>
      <c r="L18" s="17" t="s">
        <v>29</v>
      </c>
      <c r="M18" s="30">
        <f>63.965036+13.433669</f>
        <v>77.398705</v>
      </c>
      <c r="N18" s="30">
        <f t="shared" si="0"/>
        <v>2.393775</v>
      </c>
      <c r="O18" s="15" t="s">
        <v>83</v>
      </c>
      <c r="P18" s="15" t="s">
        <v>30</v>
      </c>
    </row>
    <row r="19" s="1" customFormat="1" ht="57.6" spans="1:16">
      <c r="A19" s="13">
        <v>15</v>
      </c>
      <c r="B19" s="17" t="s">
        <v>84</v>
      </c>
      <c r="C19" s="14" t="s">
        <v>22</v>
      </c>
      <c r="D19" s="15" t="s">
        <v>23</v>
      </c>
      <c r="E19" s="17" t="s">
        <v>85</v>
      </c>
      <c r="F19" s="17" t="s">
        <v>86</v>
      </c>
      <c r="G19" s="17" t="s">
        <v>87</v>
      </c>
      <c r="H19" s="16" t="s">
        <v>27</v>
      </c>
      <c r="I19" s="33">
        <v>50</v>
      </c>
      <c r="J19" s="31">
        <v>42.216211</v>
      </c>
      <c r="K19" s="17" t="s">
        <v>28</v>
      </c>
      <c r="L19" s="17" t="s">
        <v>29</v>
      </c>
      <c r="M19" s="30">
        <f>32.143+8.8067</f>
        <v>40.9497</v>
      </c>
      <c r="N19" s="30">
        <f t="shared" si="0"/>
        <v>1.266511</v>
      </c>
      <c r="O19" s="15"/>
      <c r="P19" s="15" t="s">
        <v>30</v>
      </c>
    </row>
    <row r="20" s="1" customFormat="1" ht="72" spans="1:16">
      <c r="A20" s="13">
        <v>16</v>
      </c>
      <c r="B20" s="17" t="s">
        <v>88</v>
      </c>
      <c r="C20" s="17" t="s">
        <v>22</v>
      </c>
      <c r="D20" s="15" t="s">
        <v>23</v>
      </c>
      <c r="E20" s="17" t="s">
        <v>85</v>
      </c>
      <c r="F20" s="17" t="s">
        <v>89</v>
      </c>
      <c r="G20" s="17" t="s">
        <v>90</v>
      </c>
      <c r="H20" s="16" t="s">
        <v>27</v>
      </c>
      <c r="I20" s="17">
        <v>103</v>
      </c>
      <c r="J20" s="31">
        <v>98.659122</v>
      </c>
      <c r="K20" s="17" t="s">
        <v>28</v>
      </c>
      <c r="L20" s="17" t="s">
        <v>29</v>
      </c>
      <c r="M20" s="30">
        <f>67.7635+27.935</f>
        <v>95.6985</v>
      </c>
      <c r="N20" s="30">
        <f t="shared" si="0"/>
        <v>2.960622</v>
      </c>
      <c r="O20" s="17" t="s">
        <v>91</v>
      </c>
      <c r="P20" s="15" t="s">
        <v>30</v>
      </c>
    </row>
    <row r="21" s="1" customFormat="1" ht="57.6" spans="1:16">
      <c r="A21" s="13">
        <v>17</v>
      </c>
      <c r="B21" s="17" t="s">
        <v>92</v>
      </c>
      <c r="C21" s="17" t="s">
        <v>22</v>
      </c>
      <c r="D21" s="15" t="s">
        <v>23</v>
      </c>
      <c r="E21" s="17" t="s">
        <v>85</v>
      </c>
      <c r="F21" s="17" t="s">
        <v>93</v>
      </c>
      <c r="G21" s="17" t="s">
        <v>94</v>
      </c>
      <c r="H21" s="16" t="s">
        <v>27</v>
      </c>
      <c r="I21" s="17">
        <v>27</v>
      </c>
      <c r="J21" s="31">
        <v>25.225287</v>
      </c>
      <c r="K21" s="17" t="s">
        <v>28</v>
      </c>
      <c r="L21" s="17" t="s">
        <v>29</v>
      </c>
      <c r="M21" s="30">
        <f>20.900868+3.567</f>
        <v>24.467868</v>
      </c>
      <c r="N21" s="30">
        <f t="shared" si="0"/>
        <v>0.757419000000002</v>
      </c>
      <c r="O21" s="17"/>
      <c r="P21" s="15" t="s">
        <v>30</v>
      </c>
    </row>
    <row r="22" s="1" customFormat="1" ht="57.6" spans="1:16">
      <c r="A22" s="13">
        <v>18</v>
      </c>
      <c r="B22" s="17" t="s">
        <v>95</v>
      </c>
      <c r="C22" s="14" t="s">
        <v>40</v>
      </c>
      <c r="D22" s="15" t="s">
        <v>23</v>
      </c>
      <c r="E22" s="17" t="s">
        <v>96</v>
      </c>
      <c r="F22" s="17" t="s">
        <v>97</v>
      </c>
      <c r="G22" s="17" t="s">
        <v>98</v>
      </c>
      <c r="H22" s="16" t="s">
        <v>27</v>
      </c>
      <c r="I22" s="33">
        <v>150</v>
      </c>
      <c r="J22" s="29">
        <v>150</v>
      </c>
      <c r="K22" s="17" t="s">
        <v>28</v>
      </c>
      <c r="L22" s="17" t="s">
        <v>29</v>
      </c>
      <c r="M22" s="30">
        <f>100.911726+44.588274</f>
        <v>145.5</v>
      </c>
      <c r="N22" s="30">
        <f t="shared" si="0"/>
        <v>4.5</v>
      </c>
      <c r="O22" s="15"/>
      <c r="P22" s="15" t="s">
        <v>30</v>
      </c>
    </row>
    <row r="23" s="1" customFormat="1" ht="72" spans="1:16">
      <c r="A23" s="13">
        <v>19</v>
      </c>
      <c r="B23" s="17" t="s">
        <v>99</v>
      </c>
      <c r="C23" s="14" t="s">
        <v>22</v>
      </c>
      <c r="D23" s="15" t="s">
        <v>23</v>
      </c>
      <c r="E23" s="17" t="s">
        <v>96</v>
      </c>
      <c r="F23" s="17" t="s">
        <v>100</v>
      </c>
      <c r="G23" s="17" t="s">
        <v>101</v>
      </c>
      <c r="H23" s="16" t="s">
        <v>27</v>
      </c>
      <c r="I23" s="33">
        <v>80</v>
      </c>
      <c r="J23" s="29">
        <v>80</v>
      </c>
      <c r="K23" s="17" t="s">
        <v>28</v>
      </c>
      <c r="L23" s="17" t="s">
        <v>29</v>
      </c>
      <c r="M23" s="30">
        <v>77.6</v>
      </c>
      <c r="N23" s="30">
        <f t="shared" si="0"/>
        <v>2.40000000000001</v>
      </c>
      <c r="O23" s="13" t="s">
        <v>102</v>
      </c>
      <c r="P23" s="15" t="s">
        <v>30</v>
      </c>
    </row>
    <row r="24" s="1" customFormat="1" ht="115.2" spans="1:16">
      <c r="A24" s="13">
        <v>20</v>
      </c>
      <c r="B24" s="17" t="s">
        <v>103</v>
      </c>
      <c r="C24" s="14" t="s">
        <v>22</v>
      </c>
      <c r="D24" s="15" t="s">
        <v>23</v>
      </c>
      <c r="E24" s="17" t="s">
        <v>96</v>
      </c>
      <c r="F24" s="17" t="s">
        <v>104</v>
      </c>
      <c r="G24" s="17" t="s">
        <v>105</v>
      </c>
      <c r="H24" s="16" t="s">
        <v>27</v>
      </c>
      <c r="I24" s="17">
        <v>200</v>
      </c>
      <c r="J24" s="29">
        <v>200</v>
      </c>
      <c r="K24" s="17" t="s">
        <v>28</v>
      </c>
      <c r="L24" s="17" t="s">
        <v>29</v>
      </c>
      <c r="M24" s="30">
        <v>194</v>
      </c>
      <c r="N24" s="30">
        <f t="shared" si="0"/>
        <v>6</v>
      </c>
      <c r="O24" s="13" t="s">
        <v>106</v>
      </c>
      <c r="P24" s="15" t="s">
        <v>30</v>
      </c>
    </row>
    <row r="25" s="1" customFormat="1" ht="57.6" spans="1:16">
      <c r="A25" s="13">
        <v>21</v>
      </c>
      <c r="B25" s="15" t="s">
        <v>107</v>
      </c>
      <c r="C25" s="14" t="s">
        <v>22</v>
      </c>
      <c r="D25" s="15" t="s">
        <v>23</v>
      </c>
      <c r="E25" s="17" t="s">
        <v>96</v>
      </c>
      <c r="F25" s="17" t="s">
        <v>108</v>
      </c>
      <c r="G25" s="17" t="s">
        <v>109</v>
      </c>
      <c r="H25" s="16" t="s">
        <v>27</v>
      </c>
      <c r="I25" s="15">
        <v>50</v>
      </c>
      <c r="J25" s="31">
        <v>50</v>
      </c>
      <c r="K25" s="17" t="s">
        <v>28</v>
      </c>
      <c r="L25" s="17" t="s">
        <v>29</v>
      </c>
      <c r="M25" s="30">
        <v>48.5</v>
      </c>
      <c r="N25" s="30">
        <f t="shared" si="0"/>
        <v>1.5</v>
      </c>
      <c r="O25" s="13"/>
      <c r="P25" s="15" t="s">
        <v>30</v>
      </c>
    </row>
    <row r="26" s="1" customFormat="1" ht="57.6" spans="1:16">
      <c r="A26" s="13">
        <v>22</v>
      </c>
      <c r="B26" s="17" t="s">
        <v>110</v>
      </c>
      <c r="C26" s="14" t="s">
        <v>22</v>
      </c>
      <c r="D26" s="15" t="s">
        <v>23</v>
      </c>
      <c r="E26" s="17" t="s">
        <v>111</v>
      </c>
      <c r="F26" s="17" t="s">
        <v>112</v>
      </c>
      <c r="G26" s="17" t="s">
        <v>113</v>
      </c>
      <c r="H26" s="16" t="s">
        <v>27</v>
      </c>
      <c r="I26" s="17">
        <v>52</v>
      </c>
      <c r="J26" s="31">
        <v>60.584325</v>
      </c>
      <c r="K26" s="17" t="s">
        <v>28</v>
      </c>
      <c r="L26" s="17" t="s">
        <v>29</v>
      </c>
      <c r="M26" s="30">
        <v>60.584325</v>
      </c>
      <c r="N26" s="30">
        <f t="shared" si="0"/>
        <v>0</v>
      </c>
      <c r="O26" s="15"/>
      <c r="P26" s="15" t="s">
        <v>30</v>
      </c>
    </row>
    <row r="27" s="1" customFormat="1" ht="57.6" spans="1:16">
      <c r="A27" s="13">
        <v>23</v>
      </c>
      <c r="B27" s="17" t="s">
        <v>114</v>
      </c>
      <c r="C27" s="14" t="s">
        <v>22</v>
      </c>
      <c r="D27" s="15" t="s">
        <v>23</v>
      </c>
      <c r="E27" s="17" t="s">
        <v>111</v>
      </c>
      <c r="F27" s="17" t="s">
        <v>112</v>
      </c>
      <c r="G27" s="17" t="s">
        <v>115</v>
      </c>
      <c r="H27" s="16" t="s">
        <v>27</v>
      </c>
      <c r="I27" s="15">
        <v>23</v>
      </c>
      <c r="J27" s="31">
        <v>23</v>
      </c>
      <c r="K27" s="17" t="s">
        <v>28</v>
      </c>
      <c r="L27" s="17" t="s">
        <v>29</v>
      </c>
      <c r="M27" s="30">
        <v>23</v>
      </c>
      <c r="N27" s="30">
        <f t="shared" si="0"/>
        <v>0</v>
      </c>
      <c r="O27" s="15"/>
      <c r="P27" s="15" t="s">
        <v>30</v>
      </c>
    </row>
    <row r="28" s="1" customFormat="1" ht="57.6" spans="1:16">
      <c r="A28" s="13">
        <v>24</v>
      </c>
      <c r="B28" s="17" t="s">
        <v>116</v>
      </c>
      <c r="C28" s="14" t="s">
        <v>22</v>
      </c>
      <c r="D28" s="15" t="s">
        <v>23</v>
      </c>
      <c r="E28" s="15" t="s">
        <v>111</v>
      </c>
      <c r="F28" s="15" t="s">
        <v>117</v>
      </c>
      <c r="G28" s="17" t="s">
        <v>118</v>
      </c>
      <c r="H28" s="16" t="s">
        <v>27</v>
      </c>
      <c r="I28" s="15">
        <v>135</v>
      </c>
      <c r="J28" s="31">
        <v>123</v>
      </c>
      <c r="K28" s="17" t="s">
        <v>28</v>
      </c>
      <c r="L28" s="17" t="s">
        <v>29</v>
      </c>
      <c r="M28" s="29">
        <f>37.2903+42.262513+39.757187</f>
        <v>119.31</v>
      </c>
      <c r="N28" s="30">
        <f t="shared" si="0"/>
        <v>3.69</v>
      </c>
      <c r="O28" s="15" t="s">
        <v>119</v>
      </c>
      <c r="P28" s="15" t="s">
        <v>30</v>
      </c>
    </row>
    <row r="29" s="1" customFormat="1" ht="145" customHeight="1" spans="1:16">
      <c r="A29" s="13">
        <v>25</v>
      </c>
      <c r="B29" s="15" t="s">
        <v>120</v>
      </c>
      <c r="C29" s="14" t="s">
        <v>22</v>
      </c>
      <c r="D29" s="15" t="s">
        <v>23</v>
      </c>
      <c r="E29" s="15" t="s">
        <v>121</v>
      </c>
      <c r="F29" s="15" t="s">
        <v>122</v>
      </c>
      <c r="G29" s="15" t="s">
        <v>123</v>
      </c>
      <c r="H29" s="16" t="s">
        <v>27</v>
      </c>
      <c r="I29" s="15">
        <v>360</v>
      </c>
      <c r="J29" s="31">
        <v>360</v>
      </c>
      <c r="K29" s="17" t="s">
        <v>28</v>
      </c>
      <c r="L29" s="17" t="s">
        <v>29</v>
      </c>
      <c r="M29" s="31">
        <f>290.6297+58.797187</f>
        <v>349.426887</v>
      </c>
      <c r="N29" s="30">
        <f t="shared" si="0"/>
        <v>10.573113</v>
      </c>
      <c r="O29" s="15" t="s">
        <v>124</v>
      </c>
      <c r="P29" s="15" t="s">
        <v>30</v>
      </c>
    </row>
    <row r="30" s="1" customFormat="1" ht="57.6" spans="1:16">
      <c r="A30" s="13">
        <v>26</v>
      </c>
      <c r="B30" s="15" t="s">
        <v>125</v>
      </c>
      <c r="C30" s="14" t="s">
        <v>22</v>
      </c>
      <c r="D30" s="15" t="s">
        <v>23</v>
      </c>
      <c r="E30" s="15" t="s">
        <v>126</v>
      </c>
      <c r="F30" s="15" t="s">
        <v>127</v>
      </c>
      <c r="G30" s="15" t="s">
        <v>128</v>
      </c>
      <c r="H30" s="16" t="s">
        <v>27</v>
      </c>
      <c r="I30" s="15">
        <v>120</v>
      </c>
      <c r="J30" s="31">
        <v>119.18</v>
      </c>
      <c r="K30" s="17" t="s">
        <v>28</v>
      </c>
      <c r="L30" s="17" t="s">
        <v>29</v>
      </c>
      <c r="M30" s="29">
        <v>119.18</v>
      </c>
      <c r="N30" s="30">
        <f t="shared" si="0"/>
        <v>0</v>
      </c>
      <c r="O30" s="15" t="s">
        <v>129</v>
      </c>
      <c r="P30" s="15" t="s">
        <v>30</v>
      </c>
    </row>
    <row r="31" s="1" customFormat="1" ht="57.6" spans="1:16">
      <c r="A31" s="13">
        <v>27</v>
      </c>
      <c r="B31" s="15" t="s">
        <v>130</v>
      </c>
      <c r="C31" s="14" t="s">
        <v>22</v>
      </c>
      <c r="D31" s="15" t="s">
        <v>23</v>
      </c>
      <c r="E31" s="15" t="s">
        <v>126</v>
      </c>
      <c r="F31" s="15" t="s">
        <v>131</v>
      </c>
      <c r="G31" s="15" t="s">
        <v>132</v>
      </c>
      <c r="H31" s="16" t="s">
        <v>27</v>
      </c>
      <c r="I31" s="15">
        <v>60</v>
      </c>
      <c r="J31" s="31">
        <f>60+2.141675</f>
        <v>62.141675</v>
      </c>
      <c r="K31" s="17" t="s">
        <v>28</v>
      </c>
      <c r="L31" s="17" t="s">
        <v>29</v>
      </c>
      <c r="M31" s="30">
        <f>18.704+21.198+20.098</f>
        <v>60</v>
      </c>
      <c r="N31" s="30">
        <f t="shared" si="0"/>
        <v>2.141675</v>
      </c>
      <c r="O31" s="15" t="s">
        <v>133</v>
      </c>
      <c r="P31" s="15" t="s">
        <v>30</v>
      </c>
    </row>
    <row r="32" s="1" customFormat="1" ht="73" customHeight="1" spans="1:16">
      <c r="A32" s="13">
        <v>28</v>
      </c>
      <c r="B32" s="15" t="s">
        <v>134</v>
      </c>
      <c r="C32" s="15" t="s">
        <v>22</v>
      </c>
      <c r="D32" s="15" t="s">
        <v>23</v>
      </c>
      <c r="E32" s="15" t="s">
        <v>135</v>
      </c>
      <c r="F32" s="15" t="s">
        <v>136</v>
      </c>
      <c r="G32" s="15" t="s">
        <v>137</v>
      </c>
      <c r="H32" s="16" t="s">
        <v>27</v>
      </c>
      <c r="I32" s="15">
        <v>280</v>
      </c>
      <c r="J32" s="31">
        <v>278.070776</v>
      </c>
      <c r="K32" s="17" t="s">
        <v>28</v>
      </c>
      <c r="L32" s="17" t="s">
        <v>29</v>
      </c>
      <c r="M32" s="35">
        <f>180.51374+22.564+66.621812</f>
        <v>269.699552</v>
      </c>
      <c r="N32" s="30">
        <f t="shared" si="0"/>
        <v>8.37122399999998</v>
      </c>
      <c r="O32" s="15" t="s">
        <v>138</v>
      </c>
      <c r="P32" s="15" t="s">
        <v>30</v>
      </c>
    </row>
    <row r="33" s="1" customFormat="1" ht="57.6" spans="1:16">
      <c r="A33" s="13">
        <v>29</v>
      </c>
      <c r="B33" s="15" t="s">
        <v>139</v>
      </c>
      <c r="C33" s="15" t="s">
        <v>22</v>
      </c>
      <c r="D33" s="15" t="s">
        <v>23</v>
      </c>
      <c r="E33" s="15" t="s">
        <v>135</v>
      </c>
      <c r="F33" s="15" t="s">
        <v>140</v>
      </c>
      <c r="G33" s="15" t="s">
        <v>141</v>
      </c>
      <c r="H33" s="16" t="s">
        <v>27</v>
      </c>
      <c r="I33" s="15">
        <v>60</v>
      </c>
      <c r="J33" s="31">
        <v>50.862716</v>
      </c>
      <c r="K33" s="17" t="s">
        <v>28</v>
      </c>
      <c r="L33" s="17" t="s">
        <v>29</v>
      </c>
      <c r="M33" s="30">
        <f>37.409663+11.927171</f>
        <v>49.336834</v>
      </c>
      <c r="N33" s="30">
        <f t="shared" si="0"/>
        <v>1.525882</v>
      </c>
      <c r="O33" s="15" t="s">
        <v>142</v>
      </c>
      <c r="P33" s="15" t="s">
        <v>30</v>
      </c>
    </row>
    <row r="34" s="1" customFormat="1" ht="57.6" spans="1:16">
      <c r="A34" s="13">
        <v>30</v>
      </c>
      <c r="B34" s="17" t="s">
        <v>143</v>
      </c>
      <c r="C34" s="14" t="s">
        <v>40</v>
      </c>
      <c r="D34" s="15" t="s">
        <v>23</v>
      </c>
      <c r="E34" s="17" t="s">
        <v>135</v>
      </c>
      <c r="F34" s="17" t="s">
        <v>144</v>
      </c>
      <c r="G34" s="17" t="s">
        <v>145</v>
      </c>
      <c r="H34" s="16" t="s">
        <v>27</v>
      </c>
      <c r="I34" s="33">
        <v>80</v>
      </c>
      <c r="J34" s="31">
        <f>80+16.362383</f>
        <v>96.362383</v>
      </c>
      <c r="K34" s="17" t="s">
        <v>28</v>
      </c>
      <c r="L34" s="17" t="s">
        <v>29</v>
      </c>
      <c r="M34" s="30">
        <f>80+16.362383</f>
        <v>96.362383</v>
      </c>
      <c r="N34" s="30">
        <f t="shared" si="0"/>
        <v>0</v>
      </c>
      <c r="O34" s="15"/>
      <c r="P34" s="15" t="s">
        <v>30</v>
      </c>
    </row>
    <row r="35" s="1" customFormat="1" ht="71" customHeight="1" spans="1:16">
      <c r="A35" s="13">
        <v>31</v>
      </c>
      <c r="B35" s="15" t="s">
        <v>146</v>
      </c>
      <c r="C35" s="14" t="s">
        <v>22</v>
      </c>
      <c r="D35" s="15" t="s">
        <v>23</v>
      </c>
      <c r="E35" s="15" t="s">
        <v>147</v>
      </c>
      <c r="F35" s="15" t="s">
        <v>148</v>
      </c>
      <c r="G35" s="15" t="s">
        <v>149</v>
      </c>
      <c r="H35" s="16" t="s">
        <v>27</v>
      </c>
      <c r="I35" s="15">
        <v>90</v>
      </c>
      <c r="J35" s="31">
        <v>90</v>
      </c>
      <c r="K35" s="17" t="s">
        <v>28</v>
      </c>
      <c r="L35" s="17" t="s">
        <v>29</v>
      </c>
      <c r="M35" s="30">
        <f>59.64+30.36</f>
        <v>90</v>
      </c>
      <c r="N35" s="30">
        <f t="shared" si="0"/>
        <v>0</v>
      </c>
      <c r="O35" s="15"/>
      <c r="P35" s="15" t="s">
        <v>30</v>
      </c>
    </row>
    <row r="36" s="1" customFormat="1" ht="57.6" spans="1:16">
      <c r="A36" s="13">
        <v>32</v>
      </c>
      <c r="B36" s="15" t="s">
        <v>150</v>
      </c>
      <c r="C36" s="14" t="s">
        <v>22</v>
      </c>
      <c r="D36" s="15" t="s">
        <v>23</v>
      </c>
      <c r="E36" s="15" t="s">
        <v>147</v>
      </c>
      <c r="F36" s="15" t="s">
        <v>148</v>
      </c>
      <c r="G36" s="17" t="s">
        <v>151</v>
      </c>
      <c r="H36" s="16" t="s">
        <v>27</v>
      </c>
      <c r="I36" s="15">
        <v>10</v>
      </c>
      <c r="J36" s="31">
        <v>10</v>
      </c>
      <c r="K36" s="17" t="s">
        <v>28</v>
      </c>
      <c r="L36" s="17" t="s">
        <v>29</v>
      </c>
      <c r="M36" s="30">
        <v>9.803</v>
      </c>
      <c r="N36" s="30">
        <f t="shared" si="0"/>
        <v>0.196999999999999</v>
      </c>
      <c r="O36" s="15"/>
      <c r="P36" s="15" t="s">
        <v>30</v>
      </c>
    </row>
    <row r="37" s="1" customFormat="1" ht="86.4" spans="1:16">
      <c r="A37" s="13">
        <v>33</v>
      </c>
      <c r="B37" s="17" t="s">
        <v>152</v>
      </c>
      <c r="C37" s="14" t="s">
        <v>22</v>
      </c>
      <c r="D37" s="15" t="s">
        <v>23</v>
      </c>
      <c r="E37" s="17" t="s">
        <v>153</v>
      </c>
      <c r="F37" s="17" t="s">
        <v>154</v>
      </c>
      <c r="G37" s="17" t="s">
        <v>155</v>
      </c>
      <c r="H37" s="16" t="s">
        <v>27</v>
      </c>
      <c r="I37" s="33">
        <v>60</v>
      </c>
      <c r="J37" s="31">
        <v>60</v>
      </c>
      <c r="K37" s="17" t="s">
        <v>28</v>
      </c>
      <c r="L37" s="17" t="s">
        <v>29</v>
      </c>
      <c r="M37" s="30">
        <f>41.596+16.604</f>
        <v>58.2</v>
      </c>
      <c r="N37" s="30">
        <f t="shared" si="0"/>
        <v>1.8</v>
      </c>
      <c r="O37" s="15" t="s">
        <v>156</v>
      </c>
      <c r="P37" s="15" t="s">
        <v>30</v>
      </c>
    </row>
    <row r="38" s="1" customFormat="1" ht="57.6" spans="1:16">
      <c r="A38" s="13">
        <v>34</v>
      </c>
      <c r="B38" s="17" t="s">
        <v>157</v>
      </c>
      <c r="C38" s="14" t="s">
        <v>22</v>
      </c>
      <c r="D38" s="15" t="s">
        <v>23</v>
      </c>
      <c r="E38" s="18" t="s">
        <v>153</v>
      </c>
      <c r="F38" s="18" t="s">
        <v>158</v>
      </c>
      <c r="G38" s="17" t="s">
        <v>159</v>
      </c>
      <c r="H38" s="16" t="s">
        <v>27</v>
      </c>
      <c r="I38" s="33">
        <v>20</v>
      </c>
      <c r="J38" s="29">
        <v>20</v>
      </c>
      <c r="K38" s="17" t="s">
        <v>28</v>
      </c>
      <c r="L38" s="17" t="s">
        <v>29</v>
      </c>
      <c r="M38" s="30">
        <f>13.8826+5.5174</f>
        <v>19.4</v>
      </c>
      <c r="N38" s="30">
        <f t="shared" ref="N38:N69" si="1">J38-M38</f>
        <v>0.600000000000001</v>
      </c>
      <c r="O38" s="15" t="s">
        <v>160</v>
      </c>
      <c r="P38" s="15" t="s">
        <v>30</v>
      </c>
    </row>
    <row r="39" s="1" customFormat="1" ht="57.6" spans="1:16">
      <c r="A39" s="13">
        <v>35</v>
      </c>
      <c r="B39" s="19" t="s">
        <v>161</v>
      </c>
      <c r="C39" s="14" t="s">
        <v>162</v>
      </c>
      <c r="D39" s="15" t="s">
        <v>23</v>
      </c>
      <c r="E39" s="15" t="s">
        <v>163</v>
      </c>
      <c r="F39" s="15" t="s">
        <v>164</v>
      </c>
      <c r="G39" s="15" t="s">
        <v>165</v>
      </c>
      <c r="H39" s="16" t="s">
        <v>27</v>
      </c>
      <c r="I39" s="15">
        <v>44</v>
      </c>
      <c r="J39" s="15">
        <v>44</v>
      </c>
      <c r="K39" s="17" t="s">
        <v>28</v>
      </c>
      <c r="L39" s="17" t="s">
        <v>29</v>
      </c>
      <c r="M39" s="15">
        <v>44</v>
      </c>
      <c r="N39" s="30">
        <f t="shared" si="1"/>
        <v>0</v>
      </c>
      <c r="O39" s="15"/>
      <c r="P39" s="15" t="s">
        <v>166</v>
      </c>
    </row>
    <row r="40" s="1" customFormat="1" ht="57.6" spans="1:16">
      <c r="A40" s="13">
        <v>36</v>
      </c>
      <c r="B40" s="19" t="s">
        <v>167</v>
      </c>
      <c r="C40" s="14" t="s">
        <v>162</v>
      </c>
      <c r="D40" s="15" t="s">
        <v>23</v>
      </c>
      <c r="E40" s="15" t="s">
        <v>163</v>
      </c>
      <c r="F40" s="15" t="s">
        <v>164</v>
      </c>
      <c r="G40" s="15" t="s">
        <v>168</v>
      </c>
      <c r="H40" s="16" t="s">
        <v>27</v>
      </c>
      <c r="I40" s="15">
        <v>30</v>
      </c>
      <c r="J40" s="15">
        <v>30</v>
      </c>
      <c r="K40" s="17" t="s">
        <v>28</v>
      </c>
      <c r="L40" s="17" t="s">
        <v>29</v>
      </c>
      <c r="M40" s="15">
        <v>30</v>
      </c>
      <c r="N40" s="30">
        <f t="shared" si="1"/>
        <v>0</v>
      </c>
      <c r="O40" s="15"/>
      <c r="P40" s="15" t="s">
        <v>166</v>
      </c>
    </row>
    <row r="41" s="1" customFormat="1" ht="57.6" spans="1:16">
      <c r="A41" s="13">
        <v>37</v>
      </c>
      <c r="B41" s="20" t="s">
        <v>169</v>
      </c>
      <c r="C41" s="14" t="s">
        <v>162</v>
      </c>
      <c r="D41" s="15" t="s">
        <v>23</v>
      </c>
      <c r="E41" s="15" t="s">
        <v>170</v>
      </c>
      <c r="F41" s="14" t="s">
        <v>171</v>
      </c>
      <c r="G41" s="15" t="s">
        <v>172</v>
      </c>
      <c r="H41" s="16" t="s">
        <v>27</v>
      </c>
      <c r="I41" s="15">
        <v>60</v>
      </c>
      <c r="J41" s="15">
        <v>60</v>
      </c>
      <c r="K41" s="17" t="s">
        <v>28</v>
      </c>
      <c r="L41" s="17" t="s">
        <v>29</v>
      </c>
      <c r="M41" s="15">
        <v>60</v>
      </c>
      <c r="N41" s="30">
        <f t="shared" si="1"/>
        <v>0</v>
      </c>
      <c r="O41" s="15"/>
      <c r="P41" s="15" t="s">
        <v>166</v>
      </c>
    </row>
    <row r="42" s="1" customFormat="1" ht="57.6" spans="1:16">
      <c r="A42" s="13">
        <v>38</v>
      </c>
      <c r="B42" s="17" t="s">
        <v>173</v>
      </c>
      <c r="C42" s="17" t="s">
        <v>22</v>
      </c>
      <c r="D42" s="15" t="s">
        <v>174</v>
      </c>
      <c r="E42" s="17" t="s">
        <v>32</v>
      </c>
      <c r="F42" s="17" t="s">
        <v>33</v>
      </c>
      <c r="G42" s="17" t="s">
        <v>175</v>
      </c>
      <c r="H42" s="16" t="s">
        <v>27</v>
      </c>
      <c r="I42" s="17">
        <v>188</v>
      </c>
      <c r="J42" s="29">
        <f>188+0.304077+0.115954</f>
        <v>188.420031</v>
      </c>
      <c r="K42" s="17" t="s">
        <v>28</v>
      </c>
      <c r="L42" s="17" t="s">
        <v>29</v>
      </c>
      <c r="M42" s="36">
        <f>122.33+60.324912</f>
        <v>182.654912</v>
      </c>
      <c r="N42" s="30">
        <f t="shared" si="1"/>
        <v>5.765119</v>
      </c>
      <c r="O42" s="15"/>
      <c r="P42" s="15" t="s">
        <v>30</v>
      </c>
    </row>
    <row r="43" s="1" customFormat="1" ht="57.6" spans="1:16">
      <c r="A43" s="13">
        <v>39</v>
      </c>
      <c r="B43" s="17" t="s">
        <v>176</v>
      </c>
      <c r="C43" s="17" t="s">
        <v>22</v>
      </c>
      <c r="D43" s="15" t="s">
        <v>174</v>
      </c>
      <c r="E43" s="17" t="s">
        <v>32</v>
      </c>
      <c r="F43" s="17" t="s">
        <v>33</v>
      </c>
      <c r="G43" s="17" t="s">
        <v>177</v>
      </c>
      <c r="H43" s="16" t="s">
        <v>27</v>
      </c>
      <c r="I43" s="17">
        <v>44</v>
      </c>
      <c r="J43" s="29">
        <v>44</v>
      </c>
      <c r="K43" s="17" t="s">
        <v>28</v>
      </c>
      <c r="L43" s="17" t="s">
        <v>29</v>
      </c>
      <c r="M43" s="37">
        <v>44</v>
      </c>
      <c r="N43" s="30">
        <f t="shared" si="1"/>
        <v>0</v>
      </c>
      <c r="O43" s="15"/>
      <c r="P43" s="15" t="s">
        <v>30</v>
      </c>
    </row>
    <row r="44" s="1" customFormat="1" ht="57.6" spans="1:16">
      <c r="A44" s="13">
        <v>40</v>
      </c>
      <c r="B44" s="17" t="s">
        <v>178</v>
      </c>
      <c r="C44" s="17" t="s">
        <v>22</v>
      </c>
      <c r="D44" s="15" t="s">
        <v>174</v>
      </c>
      <c r="E44" s="17" t="s">
        <v>32</v>
      </c>
      <c r="F44" s="17" t="s">
        <v>33</v>
      </c>
      <c r="G44" s="17" t="s">
        <v>179</v>
      </c>
      <c r="H44" s="16" t="s">
        <v>27</v>
      </c>
      <c r="I44" s="17">
        <v>48</v>
      </c>
      <c r="J44" s="31">
        <v>46.74854</v>
      </c>
      <c r="K44" s="17" t="s">
        <v>28</v>
      </c>
      <c r="L44" s="17" t="s">
        <v>29</v>
      </c>
      <c r="M44" s="37">
        <v>46.74854</v>
      </c>
      <c r="N44" s="30">
        <f t="shared" si="1"/>
        <v>0</v>
      </c>
      <c r="O44" s="15"/>
      <c r="P44" s="15" t="s">
        <v>30</v>
      </c>
    </row>
    <row r="45" s="1" customFormat="1" ht="57.6" spans="1:16">
      <c r="A45" s="13">
        <v>41</v>
      </c>
      <c r="B45" s="17" t="s">
        <v>180</v>
      </c>
      <c r="C45" s="17" t="s">
        <v>22</v>
      </c>
      <c r="D45" s="15" t="s">
        <v>174</v>
      </c>
      <c r="E45" s="17" t="s">
        <v>32</v>
      </c>
      <c r="F45" s="17" t="s">
        <v>33</v>
      </c>
      <c r="G45" s="17" t="s">
        <v>181</v>
      </c>
      <c r="H45" s="16" t="s">
        <v>27</v>
      </c>
      <c r="I45" s="17">
        <v>140</v>
      </c>
      <c r="J45" s="29">
        <f>140+1.25146</f>
        <v>141.25146</v>
      </c>
      <c r="K45" s="17" t="s">
        <v>28</v>
      </c>
      <c r="L45" s="17" t="s">
        <v>29</v>
      </c>
      <c r="M45" s="37">
        <f>114.864+22.383713</f>
        <v>137.247713</v>
      </c>
      <c r="N45" s="30">
        <f t="shared" si="1"/>
        <v>4.003747</v>
      </c>
      <c r="O45" s="15"/>
      <c r="P45" s="15" t="s">
        <v>30</v>
      </c>
    </row>
    <row r="46" s="1" customFormat="1" ht="57.6" spans="1:16">
      <c r="A46" s="13">
        <v>42</v>
      </c>
      <c r="B46" s="17" t="s">
        <v>182</v>
      </c>
      <c r="C46" s="17" t="s">
        <v>40</v>
      </c>
      <c r="D46" s="15" t="s">
        <v>174</v>
      </c>
      <c r="E46" s="17" t="s">
        <v>32</v>
      </c>
      <c r="F46" s="17" t="s">
        <v>33</v>
      </c>
      <c r="G46" s="17" t="s">
        <v>183</v>
      </c>
      <c r="H46" s="16" t="s">
        <v>27</v>
      </c>
      <c r="I46" s="17">
        <v>80</v>
      </c>
      <c r="J46" s="29">
        <v>80</v>
      </c>
      <c r="K46" s="17" t="s">
        <v>28</v>
      </c>
      <c r="L46" s="17" t="s">
        <v>29</v>
      </c>
      <c r="M46" s="38">
        <f>66.0901+11.33409</f>
        <v>77.42419</v>
      </c>
      <c r="N46" s="30">
        <f t="shared" si="1"/>
        <v>2.57580999999999</v>
      </c>
      <c r="O46" s="15"/>
      <c r="P46" s="15" t="s">
        <v>30</v>
      </c>
    </row>
    <row r="47" s="1" customFormat="1" ht="57.6" spans="1:16">
      <c r="A47" s="13">
        <v>43</v>
      </c>
      <c r="B47" s="17" t="s">
        <v>184</v>
      </c>
      <c r="C47" s="17" t="s">
        <v>40</v>
      </c>
      <c r="D47" s="15" t="s">
        <v>174</v>
      </c>
      <c r="E47" s="17" t="s">
        <v>32</v>
      </c>
      <c r="F47" s="17" t="s">
        <v>33</v>
      </c>
      <c r="G47" s="17" t="s">
        <v>185</v>
      </c>
      <c r="H47" s="16" t="s">
        <v>27</v>
      </c>
      <c r="I47" s="17">
        <v>100</v>
      </c>
      <c r="J47" s="29">
        <v>100</v>
      </c>
      <c r="K47" s="17" t="s">
        <v>28</v>
      </c>
      <c r="L47" s="17" t="s">
        <v>29</v>
      </c>
      <c r="M47" s="38">
        <f>82.6501+14.36201</f>
        <v>97.01211</v>
      </c>
      <c r="N47" s="30">
        <f t="shared" si="1"/>
        <v>2.98789000000001</v>
      </c>
      <c r="O47" s="15"/>
      <c r="P47" s="15" t="s">
        <v>30</v>
      </c>
    </row>
    <row r="48" s="1" customFormat="1" ht="57.6" spans="1:16">
      <c r="A48" s="13">
        <v>44</v>
      </c>
      <c r="B48" s="17" t="s">
        <v>186</v>
      </c>
      <c r="C48" s="17" t="s">
        <v>40</v>
      </c>
      <c r="D48" s="15" t="s">
        <v>174</v>
      </c>
      <c r="E48" s="17" t="s">
        <v>41</v>
      </c>
      <c r="F48" s="17" t="s">
        <v>42</v>
      </c>
      <c r="G48" s="17" t="s">
        <v>187</v>
      </c>
      <c r="H48" s="16" t="s">
        <v>27</v>
      </c>
      <c r="I48" s="17">
        <v>100</v>
      </c>
      <c r="J48" s="29">
        <v>94.772098</v>
      </c>
      <c r="K48" s="17" t="s">
        <v>28</v>
      </c>
      <c r="L48" s="17" t="s">
        <v>29</v>
      </c>
      <c r="M48" s="38">
        <f>80.13+11.798935</f>
        <v>91.928935</v>
      </c>
      <c r="N48" s="30">
        <f t="shared" si="1"/>
        <v>2.843163</v>
      </c>
      <c r="O48" s="15"/>
      <c r="P48" s="15" t="s">
        <v>30</v>
      </c>
    </row>
    <row r="49" s="1" customFormat="1" ht="57.6" spans="1:16">
      <c r="A49" s="13">
        <v>45</v>
      </c>
      <c r="B49" s="17" t="s">
        <v>188</v>
      </c>
      <c r="C49" s="17" t="s">
        <v>40</v>
      </c>
      <c r="D49" s="15" t="s">
        <v>174</v>
      </c>
      <c r="E49" s="17" t="s">
        <v>41</v>
      </c>
      <c r="F49" s="17" t="s">
        <v>189</v>
      </c>
      <c r="G49" s="17" t="s">
        <v>190</v>
      </c>
      <c r="H49" s="16" t="s">
        <v>27</v>
      </c>
      <c r="I49" s="17">
        <v>100</v>
      </c>
      <c r="J49" s="29">
        <v>89.398712</v>
      </c>
      <c r="K49" s="17" t="s">
        <v>28</v>
      </c>
      <c r="L49" s="17" t="s">
        <v>29</v>
      </c>
      <c r="M49" s="38">
        <f>86.0746+0.642151</f>
        <v>86.716751</v>
      </c>
      <c r="N49" s="30">
        <f t="shared" si="1"/>
        <v>2.681961</v>
      </c>
      <c r="O49" s="15"/>
      <c r="P49" s="15" t="s">
        <v>30</v>
      </c>
    </row>
    <row r="50" s="1" customFormat="1" ht="72" spans="1:16">
      <c r="A50" s="13">
        <v>46</v>
      </c>
      <c r="B50" s="17" t="s">
        <v>191</v>
      </c>
      <c r="C50" s="17" t="s">
        <v>40</v>
      </c>
      <c r="D50" s="15" t="s">
        <v>174</v>
      </c>
      <c r="E50" s="17" t="s">
        <v>51</v>
      </c>
      <c r="F50" s="17" t="s">
        <v>192</v>
      </c>
      <c r="G50" s="17" t="s">
        <v>193</v>
      </c>
      <c r="H50" s="16" t="s">
        <v>27</v>
      </c>
      <c r="I50" s="17">
        <v>100</v>
      </c>
      <c r="J50" s="29">
        <v>100</v>
      </c>
      <c r="K50" s="17" t="s">
        <v>28</v>
      </c>
      <c r="L50" s="17" t="s">
        <v>29</v>
      </c>
      <c r="M50" s="39">
        <v>97</v>
      </c>
      <c r="N50" s="30">
        <f t="shared" si="1"/>
        <v>3</v>
      </c>
      <c r="O50" s="15"/>
      <c r="P50" s="15" t="s">
        <v>30</v>
      </c>
    </row>
    <row r="51" s="1" customFormat="1" ht="57.6" spans="1:16">
      <c r="A51" s="13">
        <v>47</v>
      </c>
      <c r="B51" s="17" t="s">
        <v>194</v>
      </c>
      <c r="C51" s="17" t="s">
        <v>40</v>
      </c>
      <c r="D51" s="15" t="s">
        <v>174</v>
      </c>
      <c r="E51" s="17" t="s">
        <v>153</v>
      </c>
      <c r="F51" s="17" t="s">
        <v>195</v>
      </c>
      <c r="G51" s="17" t="s">
        <v>196</v>
      </c>
      <c r="H51" s="16" t="s">
        <v>27</v>
      </c>
      <c r="I51" s="17">
        <v>50</v>
      </c>
      <c r="J51" s="29">
        <v>50</v>
      </c>
      <c r="K51" s="17" t="s">
        <v>28</v>
      </c>
      <c r="L51" s="17" t="s">
        <v>29</v>
      </c>
      <c r="M51" s="38">
        <f>34.5989+13.9011</f>
        <v>48.5</v>
      </c>
      <c r="N51" s="30">
        <f t="shared" si="1"/>
        <v>1.5</v>
      </c>
      <c r="O51" s="15"/>
      <c r="P51" s="15" t="s">
        <v>30</v>
      </c>
    </row>
    <row r="52" s="1" customFormat="1" ht="57.6" spans="1:16">
      <c r="A52" s="13">
        <v>48</v>
      </c>
      <c r="B52" s="17" t="s">
        <v>197</v>
      </c>
      <c r="C52" s="17" t="s">
        <v>40</v>
      </c>
      <c r="D52" s="15" t="s">
        <v>174</v>
      </c>
      <c r="E52" s="17" t="s">
        <v>147</v>
      </c>
      <c r="F52" s="17" t="s">
        <v>198</v>
      </c>
      <c r="G52" s="17" t="s">
        <v>199</v>
      </c>
      <c r="H52" s="16" t="s">
        <v>27</v>
      </c>
      <c r="I52" s="17">
        <v>100</v>
      </c>
      <c r="J52" s="31">
        <v>100</v>
      </c>
      <c r="K52" s="17" t="s">
        <v>28</v>
      </c>
      <c r="L52" s="17" t="s">
        <v>29</v>
      </c>
      <c r="M52" s="38">
        <f>77.77+20.2</f>
        <v>97.97</v>
      </c>
      <c r="N52" s="30">
        <f t="shared" si="1"/>
        <v>2.03</v>
      </c>
      <c r="O52" s="15"/>
      <c r="P52" s="15" t="s">
        <v>30</v>
      </c>
    </row>
    <row r="53" s="1" customFormat="1" ht="57.6" spans="1:16">
      <c r="A53" s="13">
        <v>49</v>
      </c>
      <c r="B53" s="17" t="s">
        <v>200</v>
      </c>
      <c r="C53" s="17" t="s">
        <v>40</v>
      </c>
      <c r="D53" s="15" t="s">
        <v>174</v>
      </c>
      <c r="E53" s="17" t="s">
        <v>135</v>
      </c>
      <c r="F53" s="17" t="s">
        <v>201</v>
      </c>
      <c r="G53" s="17" t="s">
        <v>202</v>
      </c>
      <c r="H53" s="16" t="s">
        <v>27</v>
      </c>
      <c r="I53" s="17">
        <v>100</v>
      </c>
      <c r="J53" s="31">
        <v>94.771582</v>
      </c>
      <c r="K53" s="17" t="s">
        <v>28</v>
      </c>
      <c r="L53" s="17" t="s">
        <v>29</v>
      </c>
      <c r="M53" s="38">
        <f>76.268353+15.660082</f>
        <v>91.928435</v>
      </c>
      <c r="N53" s="30">
        <f t="shared" si="1"/>
        <v>2.84314699999999</v>
      </c>
      <c r="O53" s="15"/>
      <c r="P53" s="15" t="s">
        <v>30</v>
      </c>
    </row>
    <row r="54" s="1" customFormat="1" ht="57.6" spans="1:16">
      <c r="A54" s="13">
        <v>50</v>
      </c>
      <c r="B54" s="17" t="s">
        <v>203</v>
      </c>
      <c r="C54" s="17" t="s">
        <v>40</v>
      </c>
      <c r="D54" s="15" t="s">
        <v>174</v>
      </c>
      <c r="E54" s="17" t="s">
        <v>126</v>
      </c>
      <c r="F54" s="17" t="s">
        <v>131</v>
      </c>
      <c r="G54" s="17" t="s">
        <v>204</v>
      </c>
      <c r="H54" s="16" t="s">
        <v>27</v>
      </c>
      <c r="I54" s="17">
        <v>100</v>
      </c>
      <c r="J54" s="31">
        <f>100+0.15+0.952973</f>
        <v>101.102973</v>
      </c>
      <c r="K54" s="17" t="s">
        <v>28</v>
      </c>
      <c r="L54" s="17" t="s">
        <v>29</v>
      </c>
      <c r="M54" s="40">
        <v>100</v>
      </c>
      <c r="N54" s="30">
        <f t="shared" si="1"/>
        <v>1.10297300000001</v>
      </c>
      <c r="O54" s="15"/>
      <c r="P54" s="15" t="s">
        <v>30</v>
      </c>
    </row>
    <row r="55" s="1" customFormat="1" ht="57.6" spans="1:16">
      <c r="A55" s="13">
        <v>51</v>
      </c>
      <c r="B55" s="17" t="s">
        <v>205</v>
      </c>
      <c r="C55" s="17" t="s">
        <v>40</v>
      </c>
      <c r="D55" s="15" t="s">
        <v>174</v>
      </c>
      <c r="E55" s="17" t="s">
        <v>111</v>
      </c>
      <c r="F55" s="17" t="s">
        <v>206</v>
      </c>
      <c r="G55" s="17" t="s">
        <v>207</v>
      </c>
      <c r="H55" s="16" t="s">
        <v>27</v>
      </c>
      <c r="I55" s="17">
        <v>100</v>
      </c>
      <c r="J55" s="29">
        <v>103.415675</v>
      </c>
      <c r="K55" s="17" t="s">
        <v>28</v>
      </c>
      <c r="L55" s="17" t="s">
        <v>29</v>
      </c>
      <c r="M55" s="39">
        <f>66.742+33.763944</f>
        <v>100.505944</v>
      </c>
      <c r="N55" s="30">
        <f t="shared" si="1"/>
        <v>2.90973099999999</v>
      </c>
      <c r="O55" s="15"/>
      <c r="P55" s="15" t="s">
        <v>30</v>
      </c>
    </row>
    <row r="56" s="1" customFormat="1" ht="57.6" spans="1:16">
      <c r="A56" s="13">
        <v>52</v>
      </c>
      <c r="B56" s="17" t="s">
        <v>208</v>
      </c>
      <c r="C56" s="17" t="s">
        <v>40</v>
      </c>
      <c r="D56" s="15" t="s">
        <v>174</v>
      </c>
      <c r="E56" s="17" t="s">
        <v>121</v>
      </c>
      <c r="F56" s="17" t="s">
        <v>209</v>
      </c>
      <c r="G56" s="15" t="s">
        <v>210</v>
      </c>
      <c r="H56" s="16" t="s">
        <v>27</v>
      </c>
      <c r="I56" s="17">
        <v>63.5</v>
      </c>
      <c r="J56" s="29">
        <v>63.5</v>
      </c>
      <c r="K56" s="17" t="s">
        <v>28</v>
      </c>
      <c r="L56" s="17" t="s">
        <v>29</v>
      </c>
      <c r="M56" s="39">
        <f>19.13+31.888+10.60358</f>
        <v>61.62158</v>
      </c>
      <c r="N56" s="30">
        <f t="shared" si="1"/>
        <v>1.87842</v>
      </c>
      <c r="O56" s="15"/>
      <c r="P56" s="15" t="s">
        <v>30</v>
      </c>
    </row>
    <row r="57" s="1" customFormat="1" ht="51" customHeight="1" spans="1:16">
      <c r="A57" s="13">
        <v>53</v>
      </c>
      <c r="B57" s="17" t="s">
        <v>211</v>
      </c>
      <c r="C57" s="17" t="s">
        <v>22</v>
      </c>
      <c r="D57" s="15" t="s">
        <v>174</v>
      </c>
      <c r="E57" s="17" t="s">
        <v>121</v>
      </c>
      <c r="F57" s="17" t="s">
        <v>209</v>
      </c>
      <c r="G57" s="21" t="s">
        <v>212</v>
      </c>
      <c r="H57" s="16" t="s">
        <v>27</v>
      </c>
      <c r="I57" s="17">
        <v>36.5</v>
      </c>
      <c r="J57" s="29">
        <v>36.5</v>
      </c>
      <c r="K57" s="17" t="s">
        <v>28</v>
      </c>
      <c r="L57" s="17" t="s">
        <v>29</v>
      </c>
      <c r="M57" s="38">
        <f>11.085+18.475+5.93938</f>
        <v>35.49938</v>
      </c>
      <c r="N57" s="30">
        <f t="shared" si="1"/>
        <v>1.00062</v>
      </c>
      <c r="O57" s="15"/>
      <c r="P57" s="15"/>
    </row>
    <row r="58" s="1" customFormat="1" ht="57.6" spans="1:16">
      <c r="A58" s="13">
        <v>54</v>
      </c>
      <c r="B58" s="17" t="s">
        <v>213</v>
      </c>
      <c r="C58" s="17" t="s">
        <v>40</v>
      </c>
      <c r="D58" s="15" t="s">
        <v>174</v>
      </c>
      <c r="E58" s="17" t="s">
        <v>96</v>
      </c>
      <c r="F58" s="17" t="s">
        <v>108</v>
      </c>
      <c r="G58" s="17" t="s">
        <v>214</v>
      </c>
      <c r="H58" s="16" t="s">
        <v>27</v>
      </c>
      <c r="I58" s="17">
        <v>100</v>
      </c>
      <c r="J58" s="29">
        <v>100</v>
      </c>
      <c r="K58" s="17" t="s">
        <v>28</v>
      </c>
      <c r="L58" s="17" t="s">
        <v>29</v>
      </c>
      <c r="M58" s="38">
        <v>97.162</v>
      </c>
      <c r="N58" s="30">
        <f t="shared" si="1"/>
        <v>2.83799999999999</v>
      </c>
      <c r="O58" s="15"/>
      <c r="P58" s="15" t="s">
        <v>30</v>
      </c>
    </row>
    <row r="59" s="1" customFormat="1" ht="57.6" spans="1:16">
      <c r="A59" s="13">
        <v>55</v>
      </c>
      <c r="B59" s="17" t="s">
        <v>215</v>
      </c>
      <c r="C59" s="17" t="s">
        <v>40</v>
      </c>
      <c r="D59" s="15" t="s">
        <v>174</v>
      </c>
      <c r="E59" s="17" t="s">
        <v>85</v>
      </c>
      <c r="F59" s="17" t="s">
        <v>93</v>
      </c>
      <c r="G59" s="17" t="s">
        <v>216</v>
      </c>
      <c r="H59" s="16" t="s">
        <v>27</v>
      </c>
      <c r="I59" s="17">
        <v>100</v>
      </c>
      <c r="J59" s="31">
        <v>100</v>
      </c>
      <c r="K59" s="17" t="s">
        <v>28</v>
      </c>
      <c r="L59" s="17" t="s">
        <v>29</v>
      </c>
      <c r="M59" s="38">
        <f>77.796+19.2028</f>
        <v>96.9988</v>
      </c>
      <c r="N59" s="30">
        <f t="shared" si="1"/>
        <v>3.0012</v>
      </c>
      <c r="O59" s="15"/>
      <c r="P59" s="15" t="s">
        <v>30</v>
      </c>
    </row>
    <row r="60" s="1" customFormat="1" ht="57.6" spans="1:16">
      <c r="A60" s="13">
        <v>56</v>
      </c>
      <c r="B60" s="17" t="s">
        <v>217</v>
      </c>
      <c r="C60" s="17" t="s">
        <v>40</v>
      </c>
      <c r="D60" s="15" t="s">
        <v>174</v>
      </c>
      <c r="E60" s="17" t="s">
        <v>67</v>
      </c>
      <c r="F60" s="17" t="s">
        <v>218</v>
      </c>
      <c r="G60" s="17" t="s">
        <v>219</v>
      </c>
      <c r="H60" s="16" t="s">
        <v>27</v>
      </c>
      <c r="I60" s="17">
        <v>100</v>
      </c>
      <c r="J60" s="29">
        <v>100</v>
      </c>
      <c r="K60" s="17" t="s">
        <v>28</v>
      </c>
      <c r="L60" s="17" t="s">
        <v>29</v>
      </c>
      <c r="M60" s="38">
        <f>64.1781+32.8219</f>
        <v>97</v>
      </c>
      <c r="N60" s="30">
        <f t="shared" si="1"/>
        <v>3</v>
      </c>
      <c r="O60" s="15"/>
      <c r="P60" s="15" t="s">
        <v>30</v>
      </c>
    </row>
    <row r="61" s="1" customFormat="1" ht="57.6" spans="1:16">
      <c r="A61" s="13">
        <v>57</v>
      </c>
      <c r="B61" s="17" t="s">
        <v>220</v>
      </c>
      <c r="C61" s="17" t="s">
        <v>40</v>
      </c>
      <c r="D61" s="15" t="s">
        <v>174</v>
      </c>
      <c r="E61" s="17" t="s">
        <v>24</v>
      </c>
      <c r="F61" s="17" t="s">
        <v>221</v>
      </c>
      <c r="G61" s="17" t="s">
        <v>222</v>
      </c>
      <c r="H61" s="16" t="s">
        <v>27</v>
      </c>
      <c r="I61" s="17">
        <v>100</v>
      </c>
      <c r="J61" s="29">
        <v>100</v>
      </c>
      <c r="K61" s="17" t="s">
        <v>28</v>
      </c>
      <c r="L61" s="17" t="s">
        <v>29</v>
      </c>
      <c r="M61" s="39">
        <f>70.1+28.25</f>
        <v>98.35</v>
      </c>
      <c r="N61" s="30">
        <f t="shared" si="1"/>
        <v>1.65000000000001</v>
      </c>
      <c r="O61" s="15"/>
      <c r="P61" s="15" t="s">
        <v>30</v>
      </c>
    </row>
    <row r="62" s="1" customFormat="1" ht="57.6" spans="1:16">
      <c r="A62" s="13">
        <v>58</v>
      </c>
      <c r="B62" s="22" t="s">
        <v>223</v>
      </c>
      <c r="C62" s="17" t="s">
        <v>22</v>
      </c>
      <c r="D62" s="15" t="s">
        <v>174</v>
      </c>
      <c r="E62" s="17" t="s">
        <v>80</v>
      </c>
      <c r="F62" s="17" t="s">
        <v>224</v>
      </c>
      <c r="G62" s="22" t="s">
        <v>225</v>
      </c>
      <c r="H62" s="16" t="s">
        <v>27</v>
      </c>
      <c r="I62" s="17">
        <v>130</v>
      </c>
      <c r="J62" s="17">
        <v>86.466908</v>
      </c>
      <c r="K62" s="17" t="s">
        <v>28</v>
      </c>
      <c r="L62" s="17" t="s">
        <v>29</v>
      </c>
      <c r="M62" s="37">
        <f>41.760357+42.1125</f>
        <v>83.872857</v>
      </c>
      <c r="N62" s="30">
        <f t="shared" si="1"/>
        <v>2.59405100000001</v>
      </c>
      <c r="O62" s="15"/>
      <c r="P62" s="15" t="s">
        <v>30</v>
      </c>
    </row>
    <row r="63" s="1" customFormat="1" ht="57.6" spans="1:16">
      <c r="A63" s="13">
        <v>59</v>
      </c>
      <c r="B63" s="22" t="s">
        <v>226</v>
      </c>
      <c r="C63" s="17" t="s">
        <v>22</v>
      </c>
      <c r="D63" s="15" t="s">
        <v>174</v>
      </c>
      <c r="E63" s="17" t="s">
        <v>80</v>
      </c>
      <c r="F63" s="17" t="s">
        <v>224</v>
      </c>
      <c r="G63" s="22" t="s">
        <v>227</v>
      </c>
      <c r="H63" s="16" t="s">
        <v>27</v>
      </c>
      <c r="I63" s="17">
        <v>10</v>
      </c>
      <c r="J63" s="17">
        <v>10</v>
      </c>
      <c r="K63" s="17" t="s">
        <v>28</v>
      </c>
      <c r="L63" s="17" t="s">
        <v>29</v>
      </c>
      <c r="M63" s="37">
        <v>10</v>
      </c>
      <c r="N63" s="30">
        <f t="shared" si="1"/>
        <v>0</v>
      </c>
      <c r="O63" s="15"/>
      <c r="P63" s="15" t="s">
        <v>30</v>
      </c>
    </row>
    <row r="64" s="1" customFormat="1" ht="57.6" spans="1:16">
      <c r="A64" s="13">
        <v>60</v>
      </c>
      <c r="B64" s="22" t="s">
        <v>228</v>
      </c>
      <c r="C64" s="17" t="s">
        <v>22</v>
      </c>
      <c r="D64" s="15" t="s">
        <v>174</v>
      </c>
      <c r="E64" s="17" t="s">
        <v>80</v>
      </c>
      <c r="F64" s="17" t="s">
        <v>224</v>
      </c>
      <c r="G64" s="22" t="s">
        <v>229</v>
      </c>
      <c r="H64" s="16" t="s">
        <v>27</v>
      </c>
      <c r="I64" s="17">
        <v>50</v>
      </c>
      <c r="J64" s="17">
        <v>45</v>
      </c>
      <c r="K64" s="17" t="s">
        <v>28</v>
      </c>
      <c r="L64" s="17" t="s">
        <v>29</v>
      </c>
      <c r="M64" s="37">
        <v>45</v>
      </c>
      <c r="N64" s="30">
        <f t="shared" si="1"/>
        <v>0</v>
      </c>
      <c r="O64" s="15"/>
      <c r="P64" s="15" t="s">
        <v>30</v>
      </c>
    </row>
    <row r="65" s="1" customFormat="1" ht="57.6" spans="1:16">
      <c r="A65" s="13">
        <v>61</v>
      </c>
      <c r="B65" s="17" t="s">
        <v>230</v>
      </c>
      <c r="C65" s="17" t="s">
        <v>22</v>
      </c>
      <c r="D65" s="15" t="s">
        <v>174</v>
      </c>
      <c r="E65" s="17" t="s">
        <v>80</v>
      </c>
      <c r="F65" s="17" t="s">
        <v>224</v>
      </c>
      <c r="G65" s="22" t="s">
        <v>231</v>
      </c>
      <c r="H65" s="16" t="s">
        <v>27</v>
      </c>
      <c r="I65" s="17">
        <v>60</v>
      </c>
      <c r="J65" s="37">
        <f>41.288973-4.537638</f>
        <v>36.751335</v>
      </c>
      <c r="K65" s="17" t="s">
        <v>28</v>
      </c>
      <c r="L65" s="17" t="s">
        <v>29</v>
      </c>
      <c r="M65" s="37">
        <f>25.1509+10.497895</f>
        <v>35.648795</v>
      </c>
      <c r="N65" s="30">
        <f t="shared" si="1"/>
        <v>1.10254</v>
      </c>
      <c r="O65" s="15"/>
      <c r="P65" s="15" t="s">
        <v>30</v>
      </c>
    </row>
    <row r="66" s="1" customFormat="1" ht="80" customHeight="1" spans="1:16">
      <c r="A66" s="13">
        <v>62</v>
      </c>
      <c r="B66" s="17" t="s">
        <v>232</v>
      </c>
      <c r="C66" s="17" t="s">
        <v>22</v>
      </c>
      <c r="D66" s="15" t="s">
        <v>174</v>
      </c>
      <c r="E66" s="17" t="s">
        <v>80</v>
      </c>
      <c r="F66" s="17" t="s">
        <v>224</v>
      </c>
      <c r="G66" s="22" t="s">
        <v>233</v>
      </c>
      <c r="H66" s="16" t="s">
        <v>27</v>
      </c>
      <c r="I66" s="17">
        <v>20</v>
      </c>
      <c r="J66" s="37">
        <v>20</v>
      </c>
      <c r="K66" s="17" t="s">
        <v>28</v>
      </c>
      <c r="L66" s="17" t="s">
        <v>29</v>
      </c>
      <c r="M66" s="37">
        <v>20</v>
      </c>
      <c r="N66" s="30">
        <f t="shared" si="1"/>
        <v>0</v>
      </c>
      <c r="O66" s="15"/>
      <c r="P66" s="15" t="s">
        <v>30</v>
      </c>
    </row>
    <row r="67" s="1" customFormat="1" ht="57.6" spans="1:16">
      <c r="A67" s="13">
        <v>63</v>
      </c>
      <c r="B67" s="22" t="s">
        <v>234</v>
      </c>
      <c r="C67" s="17" t="s">
        <v>22</v>
      </c>
      <c r="D67" s="15" t="s">
        <v>174</v>
      </c>
      <c r="E67" s="17" t="s">
        <v>80</v>
      </c>
      <c r="F67" s="17" t="s">
        <v>224</v>
      </c>
      <c r="G67" s="22" t="s">
        <v>235</v>
      </c>
      <c r="H67" s="16" t="s">
        <v>27</v>
      </c>
      <c r="I67" s="17">
        <v>70</v>
      </c>
      <c r="J67" s="17">
        <v>67.671413</v>
      </c>
      <c r="K67" s="17" t="s">
        <v>28</v>
      </c>
      <c r="L67" s="17" t="s">
        <v>29</v>
      </c>
      <c r="M67" s="37">
        <f>45.782+19.859271</f>
        <v>65.641271</v>
      </c>
      <c r="N67" s="30">
        <f t="shared" si="1"/>
        <v>2.03014200000001</v>
      </c>
      <c r="O67" s="15"/>
      <c r="P67" s="15" t="s">
        <v>30</v>
      </c>
    </row>
    <row r="68" s="1" customFormat="1" ht="57.6" spans="1:16">
      <c r="A68" s="13">
        <v>64</v>
      </c>
      <c r="B68" s="17" t="s">
        <v>236</v>
      </c>
      <c r="C68" s="17" t="s">
        <v>22</v>
      </c>
      <c r="D68" s="15" t="s">
        <v>174</v>
      </c>
      <c r="E68" s="17" t="s">
        <v>80</v>
      </c>
      <c r="F68" s="17" t="s">
        <v>224</v>
      </c>
      <c r="G68" s="17" t="s">
        <v>237</v>
      </c>
      <c r="H68" s="16" t="s">
        <v>27</v>
      </c>
      <c r="I68" s="17">
        <v>30</v>
      </c>
      <c r="J68" s="17">
        <v>27.043138</v>
      </c>
      <c r="K68" s="17" t="s">
        <v>28</v>
      </c>
      <c r="L68" s="17" t="s">
        <v>29</v>
      </c>
      <c r="M68" s="37">
        <f>20.606+5.625844</f>
        <v>26.231844</v>
      </c>
      <c r="N68" s="30">
        <f t="shared" si="1"/>
        <v>0.811293999999997</v>
      </c>
      <c r="O68" s="15"/>
      <c r="P68" s="15" t="s">
        <v>30</v>
      </c>
    </row>
    <row r="69" s="1" customFormat="1" ht="57.6" spans="1:16">
      <c r="A69" s="13">
        <v>65</v>
      </c>
      <c r="B69" s="17" t="s">
        <v>238</v>
      </c>
      <c r="C69" s="17" t="s">
        <v>22</v>
      </c>
      <c r="D69" s="15" t="s">
        <v>174</v>
      </c>
      <c r="E69" s="17" t="s">
        <v>80</v>
      </c>
      <c r="F69" s="17" t="s">
        <v>224</v>
      </c>
      <c r="G69" s="33" t="s">
        <v>239</v>
      </c>
      <c r="H69" s="16" t="s">
        <v>27</v>
      </c>
      <c r="I69" s="17">
        <v>20</v>
      </c>
      <c r="J69" s="17">
        <v>20</v>
      </c>
      <c r="K69" s="17" t="s">
        <v>28</v>
      </c>
      <c r="L69" s="17" t="s">
        <v>29</v>
      </c>
      <c r="M69" s="37">
        <v>20</v>
      </c>
      <c r="N69" s="30">
        <f t="shared" si="1"/>
        <v>0</v>
      </c>
      <c r="O69" s="15"/>
      <c r="P69" s="15" t="s">
        <v>30</v>
      </c>
    </row>
    <row r="70" s="1" customFormat="1" ht="57.6" spans="1:16">
      <c r="A70" s="13">
        <v>66</v>
      </c>
      <c r="B70" s="17" t="s">
        <v>240</v>
      </c>
      <c r="C70" s="17" t="s">
        <v>22</v>
      </c>
      <c r="D70" s="15" t="s">
        <v>174</v>
      </c>
      <c r="E70" s="17" t="s">
        <v>80</v>
      </c>
      <c r="F70" s="17" t="s">
        <v>224</v>
      </c>
      <c r="G70" s="33" t="s">
        <v>241</v>
      </c>
      <c r="H70" s="16" t="s">
        <v>27</v>
      </c>
      <c r="I70" s="17">
        <v>10</v>
      </c>
      <c r="J70" s="17">
        <v>10</v>
      </c>
      <c r="K70" s="17" t="s">
        <v>28</v>
      </c>
      <c r="L70" s="17" t="s">
        <v>29</v>
      </c>
      <c r="M70" s="37">
        <v>10</v>
      </c>
      <c r="N70" s="30">
        <f t="shared" ref="N70:N101" si="2">J70-M70</f>
        <v>0</v>
      </c>
      <c r="O70" s="15"/>
      <c r="P70" s="15" t="s">
        <v>30</v>
      </c>
    </row>
    <row r="71" s="1" customFormat="1" ht="57.6" spans="1:16">
      <c r="A71" s="13">
        <v>67</v>
      </c>
      <c r="B71" s="17" t="s">
        <v>242</v>
      </c>
      <c r="C71" s="17" t="s">
        <v>40</v>
      </c>
      <c r="D71" s="15" t="s">
        <v>174</v>
      </c>
      <c r="E71" s="17" t="s">
        <v>80</v>
      </c>
      <c r="F71" s="17" t="s">
        <v>224</v>
      </c>
      <c r="G71" s="17" t="s">
        <v>243</v>
      </c>
      <c r="H71" s="16" t="s">
        <v>27</v>
      </c>
      <c r="I71" s="17">
        <v>100</v>
      </c>
      <c r="J71" s="17">
        <v>100.774574</v>
      </c>
      <c r="K71" s="17" t="s">
        <v>28</v>
      </c>
      <c r="L71" s="17" t="s">
        <v>29</v>
      </c>
      <c r="M71" s="38">
        <f>81.3144+16.4366</f>
        <v>97.751</v>
      </c>
      <c r="N71" s="30">
        <f t="shared" si="2"/>
        <v>3.023574</v>
      </c>
      <c r="O71" s="15"/>
      <c r="P71" s="15" t="s">
        <v>30</v>
      </c>
    </row>
    <row r="72" s="1" customFormat="1" ht="72" spans="1:16">
      <c r="A72" s="13">
        <v>68</v>
      </c>
      <c r="B72" s="17" t="s">
        <v>244</v>
      </c>
      <c r="C72" s="17" t="s">
        <v>40</v>
      </c>
      <c r="D72" s="15" t="s">
        <v>174</v>
      </c>
      <c r="E72" s="17" t="s">
        <v>80</v>
      </c>
      <c r="F72" s="17" t="s">
        <v>245</v>
      </c>
      <c r="G72" s="17" t="s">
        <v>246</v>
      </c>
      <c r="H72" s="16" t="s">
        <v>27</v>
      </c>
      <c r="I72" s="17">
        <v>60</v>
      </c>
      <c r="J72" s="17">
        <v>52.819665</v>
      </c>
      <c r="K72" s="17" t="s">
        <v>28</v>
      </c>
      <c r="L72" s="17" t="s">
        <v>29</v>
      </c>
      <c r="M72" s="38">
        <f>50.217233+1.017842</f>
        <v>51.235075</v>
      </c>
      <c r="N72" s="30">
        <f t="shared" si="2"/>
        <v>1.58459</v>
      </c>
      <c r="O72" s="15"/>
      <c r="P72" s="15" t="s">
        <v>30</v>
      </c>
    </row>
    <row r="73" s="1" customFormat="1" ht="57.6" spans="1:16">
      <c r="A73" s="13">
        <v>69</v>
      </c>
      <c r="B73" s="17" t="s">
        <v>247</v>
      </c>
      <c r="C73" s="17" t="s">
        <v>22</v>
      </c>
      <c r="D73" s="15" t="s">
        <v>174</v>
      </c>
      <c r="E73" s="17" t="s">
        <v>80</v>
      </c>
      <c r="F73" s="17" t="s">
        <v>245</v>
      </c>
      <c r="G73" s="17" t="s">
        <v>248</v>
      </c>
      <c r="H73" s="16" t="s">
        <v>27</v>
      </c>
      <c r="I73" s="17">
        <v>90</v>
      </c>
      <c r="J73" s="31">
        <v>90</v>
      </c>
      <c r="K73" s="17" t="s">
        <v>28</v>
      </c>
      <c r="L73" s="17" t="s">
        <v>29</v>
      </c>
      <c r="M73" s="37">
        <v>87.3117</v>
      </c>
      <c r="N73" s="30">
        <f t="shared" si="2"/>
        <v>2.6883</v>
      </c>
      <c r="O73" s="15"/>
      <c r="P73" s="15" t="s">
        <v>30</v>
      </c>
    </row>
    <row r="74" s="1" customFormat="1" ht="86.4" spans="1:16">
      <c r="A74" s="13">
        <v>70</v>
      </c>
      <c r="B74" s="13" t="s">
        <v>249</v>
      </c>
      <c r="C74" s="13" t="s">
        <v>40</v>
      </c>
      <c r="D74" s="15" t="s">
        <v>250</v>
      </c>
      <c r="E74" s="13" t="s">
        <v>41</v>
      </c>
      <c r="F74" s="13" t="s">
        <v>42</v>
      </c>
      <c r="G74" s="13" t="s">
        <v>251</v>
      </c>
      <c r="H74" s="16" t="s">
        <v>27</v>
      </c>
      <c r="I74" s="13">
        <v>65</v>
      </c>
      <c r="J74" s="39">
        <v>61.900182</v>
      </c>
      <c r="K74" s="17" t="s">
        <v>28</v>
      </c>
      <c r="L74" s="17" t="s">
        <v>29</v>
      </c>
      <c r="M74" s="38">
        <f>39.6161+20.423576</f>
        <v>60.039676</v>
      </c>
      <c r="N74" s="30">
        <f t="shared" si="2"/>
        <v>1.860506</v>
      </c>
      <c r="O74" s="13" t="s">
        <v>252</v>
      </c>
      <c r="P74" s="15" t="s">
        <v>30</v>
      </c>
    </row>
    <row r="75" s="1" customFormat="1" ht="57.6" spans="1:16">
      <c r="A75" s="13">
        <v>71</v>
      </c>
      <c r="B75" s="13" t="s">
        <v>253</v>
      </c>
      <c r="C75" s="13" t="s">
        <v>254</v>
      </c>
      <c r="D75" s="15" t="s">
        <v>250</v>
      </c>
      <c r="E75" s="13" t="s">
        <v>135</v>
      </c>
      <c r="F75" s="13" t="s">
        <v>255</v>
      </c>
      <c r="G75" s="13" t="s">
        <v>256</v>
      </c>
      <c r="H75" s="16" t="s">
        <v>27</v>
      </c>
      <c r="I75" s="13">
        <v>15</v>
      </c>
      <c r="J75" s="37">
        <v>14.932543</v>
      </c>
      <c r="K75" s="17" t="s">
        <v>28</v>
      </c>
      <c r="L75" s="17" t="s">
        <v>29</v>
      </c>
      <c r="M75" s="39">
        <v>14.484566</v>
      </c>
      <c r="N75" s="30">
        <f t="shared" si="2"/>
        <v>0.447977000000002</v>
      </c>
      <c r="O75" s="13"/>
      <c r="P75" s="15" t="s">
        <v>30</v>
      </c>
    </row>
    <row r="76" s="1" customFormat="1" ht="57.6" spans="1:16">
      <c r="A76" s="13">
        <v>72</v>
      </c>
      <c r="B76" s="13" t="s">
        <v>257</v>
      </c>
      <c r="C76" s="13" t="s">
        <v>254</v>
      </c>
      <c r="D76" s="15" t="s">
        <v>250</v>
      </c>
      <c r="E76" s="13" t="s">
        <v>126</v>
      </c>
      <c r="F76" s="13" t="s">
        <v>131</v>
      </c>
      <c r="G76" s="13" t="s">
        <v>258</v>
      </c>
      <c r="H76" s="16" t="s">
        <v>27</v>
      </c>
      <c r="I76" s="13">
        <v>13</v>
      </c>
      <c r="J76" s="37">
        <f>13+0.67</f>
        <v>13.67</v>
      </c>
      <c r="K76" s="17" t="s">
        <v>28</v>
      </c>
      <c r="L76" s="17" t="s">
        <v>29</v>
      </c>
      <c r="M76" s="37">
        <f>13+0.67</f>
        <v>13.67</v>
      </c>
      <c r="N76" s="30">
        <f t="shared" si="2"/>
        <v>0</v>
      </c>
      <c r="O76" s="15"/>
      <c r="P76" s="15" t="s">
        <v>30</v>
      </c>
    </row>
    <row r="77" s="1" customFormat="1" ht="57.6" spans="1:16">
      <c r="A77" s="13">
        <v>73</v>
      </c>
      <c r="B77" s="13" t="s">
        <v>259</v>
      </c>
      <c r="C77" s="13" t="s">
        <v>254</v>
      </c>
      <c r="D77" s="15" t="s">
        <v>250</v>
      </c>
      <c r="E77" s="13" t="s">
        <v>24</v>
      </c>
      <c r="F77" s="13" t="s">
        <v>260</v>
      </c>
      <c r="G77" s="13" t="s">
        <v>261</v>
      </c>
      <c r="H77" s="16" t="s">
        <v>27</v>
      </c>
      <c r="I77" s="13">
        <v>40</v>
      </c>
      <c r="J77" s="37">
        <v>40</v>
      </c>
      <c r="K77" s="17" t="s">
        <v>28</v>
      </c>
      <c r="L77" s="17" t="s">
        <v>29</v>
      </c>
      <c r="M77" s="38">
        <v>38.8</v>
      </c>
      <c r="N77" s="30">
        <f t="shared" si="2"/>
        <v>1.2</v>
      </c>
      <c r="O77" s="15"/>
      <c r="P77" s="15" t="s">
        <v>30</v>
      </c>
    </row>
    <row r="78" s="1" customFormat="1" ht="57.6" spans="1:16">
      <c r="A78" s="13">
        <v>74</v>
      </c>
      <c r="B78" s="13" t="s">
        <v>262</v>
      </c>
      <c r="C78" s="13" t="s">
        <v>254</v>
      </c>
      <c r="D78" s="15" t="s">
        <v>250</v>
      </c>
      <c r="E78" s="13" t="s">
        <v>67</v>
      </c>
      <c r="F78" s="13" t="s">
        <v>218</v>
      </c>
      <c r="G78" s="13" t="s">
        <v>263</v>
      </c>
      <c r="H78" s="16" t="s">
        <v>27</v>
      </c>
      <c r="I78" s="13">
        <v>10</v>
      </c>
      <c r="J78" s="37">
        <v>10</v>
      </c>
      <c r="K78" s="17" t="s">
        <v>28</v>
      </c>
      <c r="L78" s="17" t="s">
        <v>29</v>
      </c>
      <c r="M78" s="38">
        <v>10</v>
      </c>
      <c r="N78" s="30">
        <f t="shared" si="2"/>
        <v>0</v>
      </c>
      <c r="O78" s="15"/>
      <c r="P78" s="15" t="s">
        <v>30</v>
      </c>
    </row>
    <row r="79" s="1" customFormat="1" ht="57.6" spans="1:16">
      <c r="A79" s="13">
        <v>75</v>
      </c>
      <c r="B79" s="13" t="s">
        <v>264</v>
      </c>
      <c r="C79" s="13" t="s">
        <v>40</v>
      </c>
      <c r="D79" s="15" t="s">
        <v>250</v>
      </c>
      <c r="E79" s="13" t="s">
        <v>265</v>
      </c>
      <c r="F79" s="13" t="s">
        <v>266</v>
      </c>
      <c r="G79" s="13" t="s">
        <v>267</v>
      </c>
      <c r="H79" s="16" t="s">
        <v>27</v>
      </c>
      <c r="I79" s="13">
        <v>10</v>
      </c>
      <c r="J79" s="37">
        <v>10</v>
      </c>
      <c r="K79" s="17" t="s">
        <v>28</v>
      </c>
      <c r="L79" s="17" t="s">
        <v>29</v>
      </c>
      <c r="M79" s="38">
        <v>9.722472</v>
      </c>
      <c r="N79" s="30">
        <f t="shared" si="2"/>
        <v>0.277528</v>
      </c>
      <c r="O79" s="15"/>
      <c r="P79" s="15" t="s">
        <v>30</v>
      </c>
    </row>
    <row r="80" s="1" customFormat="1" ht="57.6" spans="1:16">
      <c r="A80" s="13">
        <v>76</v>
      </c>
      <c r="B80" s="13" t="s">
        <v>268</v>
      </c>
      <c r="C80" s="13" t="s">
        <v>22</v>
      </c>
      <c r="D80" s="15" t="s">
        <v>250</v>
      </c>
      <c r="E80" s="13" t="s">
        <v>85</v>
      </c>
      <c r="F80" s="13" t="s">
        <v>269</v>
      </c>
      <c r="G80" s="13" t="s">
        <v>270</v>
      </c>
      <c r="H80" s="16" t="s">
        <v>27</v>
      </c>
      <c r="I80" s="13">
        <v>50</v>
      </c>
      <c r="J80" s="37">
        <v>48.405832</v>
      </c>
      <c r="K80" s="17" t="s">
        <v>28</v>
      </c>
      <c r="L80" s="17" t="s">
        <v>29</v>
      </c>
      <c r="M80" s="38">
        <v>46.953657</v>
      </c>
      <c r="N80" s="30">
        <f t="shared" si="2"/>
        <v>1.452175</v>
      </c>
      <c r="O80" s="15"/>
      <c r="P80" s="15" t="s">
        <v>30</v>
      </c>
    </row>
    <row r="81" s="1" customFormat="1" ht="57.6" spans="1:16">
      <c r="A81" s="13">
        <v>77</v>
      </c>
      <c r="B81" s="13" t="s">
        <v>271</v>
      </c>
      <c r="C81" s="13" t="s">
        <v>22</v>
      </c>
      <c r="D81" s="15" t="s">
        <v>250</v>
      </c>
      <c r="E81" s="13" t="s">
        <v>67</v>
      </c>
      <c r="F81" s="13" t="s">
        <v>272</v>
      </c>
      <c r="G81" s="13" t="s">
        <v>273</v>
      </c>
      <c r="H81" s="16" t="s">
        <v>27</v>
      </c>
      <c r="I81" s="13">
        <v>50</v>
      </c>
      <c r="J81" s="39">
        <v>50</v>
      </c>
      <c r="K81" s="17" t="s">
        <v>28</v>
      </c>
      <c r="L81" s="17" t="s">
        <v>29</v>
      </c>
      <c r="M81" s="38">
        <v>50</v>
      </c>
      <c r="N81" s="30">
        <f t="shared" si="2"/>
        <v>0</v>
      </c>
      <c r="O81" s="15"/>
      <c r="P81" s="15" t="s">
        <v>30</v>
      </c>
    </row>
    <row r="82" s="1" customFormat="1" ht="72" spans="1:16">
      <c r="A82" s="13">
        <v>78</v>
      </c>
      <c r="B82" s="13" t="s">
        <v>274</v>
      </c>
      <c r="C82" s="13" t="s">
        <v>22</v>
      </c>
      <c r="D82" s="15" t="s">
        <v>250</v>
      </c>
      <c r="E82" s="13" t="s">
        <v>32</v>
      </c>
      <c r="F82" s="13" t="s">
        <v>33</v>
      </c>
      <c r="G82" s="13" t="s">
        <v>275</v>
      </c>
      <c r="H82" s="16" t="s">
        <v>27</v>
      </c>
      <c r="I82" s="13">
        <v>191</v>
      </c>
      <c r="J82" s="37">
        <f>191-0.513169</f>
        <v>190.486831</v>
      </c>
      <c r="K82" s="17" t="s">
        <v>28</v>
      </c>
      <c r="L82" s="17" t="s">
        <v>29</v>
      </c>
      <c r="M82" s="38">
        <f>76.264476+108.50775</f>
        <v>184.772226</v>
      </c>
      <c r="N82" s="30">
        <f t="shared" si="2"/>
        <v>5.71460500000001</v>
      </c>
      <c r="O82" s="15"/>
      <c r="P82" s="15" t="s">
        <v>30</v>
      </c>
    </row>
    <row r="83" s="1" customFormat="1" ht="57.6" spans="1:16">
      <c r="A83" s="13">
        <v>79</v>
      </c>
      <c r="B83" s="13" t="s">
        <v>276</v>
      </c>
      <c r="C83" s="13" t="s">
        <v>40</v>
      </c>
      <c r="D83" s="15" t="s">
        <v>250</v>
      </c>
      <c r="E83" s="13" t="s">
        <v>277</v>
      </c>
      <c r="F83" s="13" t="s">
        <v>108</v>
      </c>
      <c r="G83" s="13" t="s">
        <v>278</v>
      </c>
      <c r="H83" s="16" t="s">
        <v>27</v>
      </c>
      <c r="I83" s="13">
        <v>75</v>
      </c>
      <c r="J83" s="37">
        <v>74.38365</v>
      </c>
      <c r="K83" s="17" t="s">
        <v>28</v>
      </c>
      <c r="L83" s="17" t="s">
        <v>29</v>
      </c>
      <c r="M83" s="38">
        <v>72.15214</v>
      </c>
      <c r="N83" s="30">
        <f t="shared" si="2"/>
        <v>2.23151</v>
      </c>
      <c r="O83" s="15"/>
      <c r="P83" s="15" t="s">
        <v>30</v>
      </c>
    </row>
    <row r="84" s="1" customFormat="1" ht="57.6" spans="1:16">
      <c r="A84" s="13">
        <v>80</v>
      </c>
      <c r="B84" s="13" t="s">
        <v>279</v>
      </c>
      <c r="C84" s="13" t="s">
        <v>22</v>
      </c>
      <c r="D84" s="15" t="s">
        <v>250</v>
      </c>
      <c r="E84" s="13" t="s">
        <v>126</v>
      </c>
      <c r="F84" s="13" t="s">
        <v>131</v>
      </c>
      <c r="G84" s="13" t="s">
        <v>280</v>
      </c>
      <c r="H84" s="16" t="s">
        <v>27</v>
      </c>
      <c r="I84" s="13">
        <v>70</v>
      </c>
      <c r="J84" s="37">
        <v>58.82503</v>
      </c>
      <c r="K84" s="17" t="s">
        <v>28</v>
      </c>
      <c r="L84" s="17" t="s">
        <v>29</v>
      </c>
      <c r="M84" s="38">
        <v>57.06</v>
      </c>
      <c r="N84" s="30">
        <f t="shared" si="2"/>
        <v>1.76503</v>
      </c>
      <c r="O84" s="15"/>
      <c r="P84" s="15" t="s">
        <v>30</v>
      </c>
    </row>
    <row r="85" s="1" customFormat="1" ht="57.6" spans="1:16">
      <c r="A85" s="13">
        <v>81</v>
      </c>
      <c r="B85" s="13" t="s">
        <v>281</v>
      </c>
      <c r="C85" s="13" t="s">
        <v>22</v>
      </c>
      <c r="D85" s="15" t="s">
        <v>250</v>
      </c>
      <c r="E85" s="13" t="s">
        <v>147</v>
      </c>
      <c r="F85" s="13" t="s">
        <v>198</v>
      </c>
      <c r="G85" s="13" t="s">
        <v>282</v>
      </c>
      <c r="H85" s="16" t="s">
        <v>27</v>
      </c>
      <c r="I85" s="13">
        <v>60</v>
      </c>
      <c r="J85" s="40">
        <v>60</v>
      </c>
      <c r="K85" s="17" t="s">
        <v>28</v>
      </c>
      <c r="L85" s="17" t="s">
        <v>29</v>
      </c>
      <c r="M85" s="38">
        <v>60</v>
      </c>
      <c r="N85" s="30">
        <f t="shared" si="2"/>
        <v>0</v>
      </c>
      <c r="O85" s="15"/>
      <c r="P85" s="15" t="s">
        <v>30</v>
      </c>
    </row>
    <row r="86" s="1" customFormat="1" ht="72" spans="1:16">
      <c r="A86" s="13">
        <v>82</v>
      </c>
      <c r="B86" s="13" t="s">
        <v>283</v>
      </c>
      <c r="C86" s="13" t="s">
        <v>40</v>
      </c>
      <c r="D86" s="15" t="s">
        <v>250</v>
      </c>
      <c r="E86" s="13" t="s">
        <v>80</v>
      </c>
      <c r="F86" s="13" t="s">
        <v>224</v>
      </c>
      <c r="G86" s="13" t="s">
        <v>284</v>
      </c>
      <c r="H86" s="16" t="s">
        <v>27</v>
      </c>
      <c r="I86" s="13">
        <v>100</v>
      </c>
      <c r="J86" s="37">
        <v>109.693571</v>
      </c>
      <c r="K86" s="17" t="s">
        <v>28</v>
      </c>
      <c r="L86" s="17" t="s">
        <v>29</v>
      </c>
      <c r="M86" s="38">
        <v>106.4</v>
      </c>
      <c r="N86" s="30">
        <f t="shared" si="2"/>
        <v>3.293571</v>
      </c>
      <c r="O86" s="15"/>
      <c r="P86" s="15" t="s">
        <v>30</v>
      </c>
    </row>
    <row r="87" s="1" customFormat="1" ht="57.6" spans="1:16">
      <c r="A87" s="13">
        <v>83</v>
      </c>
      <c r="B87" s="13" t="s">
        <v>285</v>
      </c>
      <c r="C87" s="13" t="s">
        <v>22</v>
      </c>
      <c r="D87" s="15" t="s">
        <v>250</v>
      </c>
      <c r="E87" s="13" t="s">
        <v>51</v>
      </c>
      <c r="F87" s="13" t="s">
        <v>286</v>
      </c>
      <c r="G87" s="13" t="s">
        <v>287</v>
      </c>
      <c r="H87" s="16" t="s">
        <v>27</v>
      </c>
      <c r="I87" s="13">
        <v>76.58</v>
      </c>
      <c r="J87" s="13">
        <v>76.58</v>
      </c>
      <c r="K87" s="17" t="s">
        <v>28</v>
      </c>
      <c r="L87" s="17" t="s">
        <v>29</v>
      </c>
      <c r="M87" s="38">
        <v>74.2895</v>
      </c>
      <c r="N87" s="30">
        <f t="shared" si="2"/>
        <v>2.29049999999999</v>
      </c>
      <c r="O87" s="15"/>
      <c r="P87" s="15" t="s">
        <v>166</v>
      </c>
    </row>
    <row r="88" s="1" customFormat="1" ht="57.6" spans="1:16">
      <c r="A88" s="13">
        <v>84</v>
      </c>
      <c r="B88" s="13" t="s">
        <v>288</v>
      </c>
      <c r="C88" s="13" t="s">
        <v>40</v>
      </c>
      <c r="D88" s="15" t="s">
        <v>250</v>
      </c>
      <c r="E88" s="13" t="s">
        <v>111</v>
      </c>
      <c r="F88" s="13" t="s">
        <v>206</v>
      </c>
      <c r="G88" s="13" t="s">
        <v>289</v>
      </c>
      <c r="H88" s="16" t="s">
        <v>27</v>
      </c>
      <c r="I88" s="13">
        <v>185</v>
      </c>
      <c r="J88" s="40">
        <v>185</v>
      </c>
      <c r="K88" s="17" t="s">
        <v>28</v>
      </c>
      <c r="L88" s="17" t="s">
        <v>29</v>
      </c>
      <c r="M88" s="38">
        <v>179.9334</v>
      </c>
      <c r="N88" s="30">
        <f t="shared" si="2"/>
        <v>5.06659999999999</v>
      </c>
      <c r="O88" s="15"/>
      <c r="P88" s="15" t="s">
        <v>166</v>
      </c>
    </row>
    <row r="89" s="1" customFormat="1" ht="57.6" spans="1:16">
      <c r="A89" s="13">
        <v>85</v>
      </c>
      <c r="B89" s="13" t="s">
        <v>290</v>
      </c>
      <c r="C89" s="13" t="s">
        <v>40</v>
      </c>
      <c r="D89" s="15" t="s">
        <v>250</v>
      </c>
      <c r="E89" s="13" t="s">
        <v>41</v>
      </c>
      <c r="F89" s="13" t="s">
        <v>189</v>
      </c>
      <c r="G89" s="13" t="s">
        <v>291</v>
      </c>
      <c r="H89" s="16" t="s">
        <v>27</v>
      </c>
      <c r="I89" s="13">
        <v>32</v>
      </c>
      <c r="J89" s="40">
        <v>30.675745</v>
      </c>
      <c r="K89" s="17" t="s">
        <v>28</v>
      </c>
      <c r="L89" s="17" t="s">
        <v>29</v>
      </c>
      <c r="M89" s="38">
        <v>29.755</v>
      </c>
      <c r="N89" s="30">
        <f t="shared" si="2"/>
        <v>0.920745</v>
      </c>
      <c r="O89" s="15"/>
      <c r="P89" s="15" t="s">
        <v>166</v>
      </c>
    </row>
    <row r="90" s="1" customFormat="1" ht="57.6" spans="1:16">
      <c r="A90" s="13">
        <v>86</v>
      </c>
      <c r="B90" s="13" t="s">
        <v>292</v>
      </c>
      <c r="C90" s="13" t="s">
        <v>40</v>
      </c>
      <c r="D90" s="15" t="s">
        <v>250</v>
      </c>
      <c r="E90" s="13" t="s">
        <v>121</v>
      </c>
      <c r="F90" s="13" t="s">
        <v>209</v>
      </c>
      <c r="G90" s="13" t="s">
        <v>293</v>
      </c>
      <c r="H90" s="16" t="s">
        <v>27</v>
      </c>
      <c r="I90" s="13">
        <v>65</v>
      </c>
      <c r="J90" s="37">
        <v>65</v>
      </c>
      <c r="K90" s="17" t="s">
        <v>28</v>
      </c>
      <c r="L90" s="17" t="s">
        <v>29</v>
      </c>
      <c r="M90" s="38">
        <v>63.05</v>
      </c>
      <c r="N90" s="30">
        <f t="shared" si="2"/>
        <v>1.95</v>
      </c>
      <c r="O90" s="15"/>
      <c r="P90" s="15" t="s">
        <v>166</v>
      </c>
    </row>
    <row r="91" s="1" customFormat="1" ht="57.6" spans="1:16">
      <c r="A91" s="13">
        <v>87</v>
      </c>
      <c r="B91" s="13" t="s">
        <v>294</v>
      </c>
      <c r="C91" s="13" t="s">
        <v>40</v>
      </c>
      <c r="D91" s="15" t="s">
        <v>250</v>
      </c>
      <c r="E91" s="13" t="s">
        <v>85</v>
      </c>
      <c r="F91" s="13" t="s">
        <v>93</v>
      </c>
      <c r="G91" s="13" t="s">
        <v>295</v>
      </c>
      <c r="H91" s="16" t="s">
        <v>27</v>
      </c>
      <c r="I91" s="13">
        <v>60</v>
      </c>
      <c r="J91" s="37">
        <v>60</v>
      </c>
      <c r="K91" s="17" t="s">
        <v>28</v>
      </c>
      <c r="L91" s="17" t="s">
        <v>29</v>
      </c>
      <c r="M91" s="39">
        <v>58.213</v>
      </c>
      <c r="N91" s="30">
        <f t="shared" si="2"/>
        <v>1.787</v>
      </c>
      <c r="O91" s="15"/>
      <c r="P91" s="15" t="s">
        <v>166</v>
      </c>
    </row>
    <row r="92" s="1" customFormat="1" ht="57.6" spans="1:16">
      <c r="A92" s="13">
        <v>88</v>
      </c>
      <c r="B92" s="13" t="s">
        <v>296</v>
      </c>
      <c r="C92" s="13" t="s">
        <v>22</v>
      </c>
      <c r="D92" s="15" t="s">
        <v>250</v>
      </c>
      <c r="E92" s="41" t="s">
        <v>277</v>
      </c>
      <c r="F92" s="41" t="s">
        <v>108</v>
      </c>
      <c r="G92" s="13" t="s">
        <v>297</v>
      </c>
      <c r="H92" s="16" t="s">
        <v>27</v>
      </c>
      <c r="I92" s="13">
        <v>9</v>
      </c>
      <c r="J92" s="39">
        <v>9</v>
      </c>
      <c r="K92" s="17" t="s">
        <v>28</v>
      </c>
      <c r="L92" s="17" t="s">
        <v>29</v>
      </c>
      <c r="M92" s="39">
        <v>9</v>
      </c>
      <c r="N92" s="30">
        <f t="shared" si="2"/>
        <v>0</v>
      </c>
      <c r="O92" s="15"/>
      <c r="P92" s="15" t="s">
        <v>298</v>
      </c>
    </row>
    <row r="93" s="1" customFormat="1" ht="77" customHeight="1" spans="1:16">
      <c r="A93" s="13">
        <v>89</v>
      </c>
      <c r="B93" s="13" t="s">
        <v>299</v>
      </c>
      <c r="C93" s="13" t="s">
        <v>40</v>
      </c>
      <c r="D93" s="15" t="s">
        <v>250</v>
      </c>
      <c r="E93" s="13" t="s">
        <v>67</v>
      </c>
      <c r="F93" s="13" t="s">
        <v>300</v>
      </c>
      <c r="G93" s="13" t="s">
        <v>301</v>
      </c>
      <c r="H93" s="16" t="s">
        <v>27</v>
      </c>
      <c r="I93" s="13">
        <v>12</v>
      </c>
      <c r="J93" s="40">
        <v>12</v>
      </c>
      <c r="K93" s="17" t="s">
        <v>28</v>
      </c>
      <c r="L93" s="17" t="s">
        <v>29</v>
      </c>
      <c r="M93" s="38">
        <v>12</v>
      </c>
      <c r="N93" s="30">
        <f t="shared" si="2"/>
        <v>0</v>
      </c>
      <c r="O93" s="15"/>
      <c r="P93" s="15" t="s">
        <v>298</v>
      </c>
    </row>
    <row r="94" s="1" customFormat="1" ht="57.6" spans="1:16">
      <c r="A94" s="13">
        <v>90</v>
      </c>
      <c r="B94" s="15" t="s">
        <v>302</v>
      </c>
      <c r="C94" s="13" t="s">
        <v>40</v>
      </c>
      <c r="D94" s="15" t="s">
        <v>250</v>
      </c>
      <c r="E94" s="15" t="s">
        <v>32</v>
      </c>
      <c r="F94" s="15" t="s">
        <v>33</v>
      </c>
      <c r="G94" s="15" t="s">
        <v>303</v>
      </c>
      <c r="H94" s="16" t="s">
        <v>27</v>
      </c>
      <c r="I94" s="15">
        <v>36</v>
      </c>
      <c r="J94" s="15">
        <v>36</v>
      </c>
      <c r="K94" s="17" t="s">
        <v>28</v>
      </c>
      <c r="L94" s="17" t="s">
        <v>29</v>
      </c>
      <c r="M94" s="15">
        <v>36</v>
      </c>
      <c r="N94" s="30">
        <f t="shared" si="2"/>
        <v>0</v>
      </c>
      <c r="O94" s="15"/>
      <c r="P94" s="15" t="s">
        <v>30</v>
      </c>
    </row>
    <row r="95" s="1" customFormat="1" ht="57.6" spans="1:16">
      <c r="A95" s="13">
        <v>91</v>
      </c>
      <c r="B95" s="15" t="s">
        <v>304</v>
      </c>
      <c r="C95" s="13" t="s">
        <v>40</v>
      </c>
      <c r="D95" s="15" t="s">
        <v>250</v>
      </c>
      <c r="E95" s="15" t="s">
        <v>41</v>
      </c>
      <c r="F95" s="15" t="s">
        <v>42</v>
      </c>
      <c r="G95" s="15" t="s">
        <v>305</v>
      </c>
      <c r="H95" s="16" t="s">
        <v>27</v>
      </c>
      <c r="I95" s="49">
        <v>12</v>
      </c>
      <c r="J95" s="49">
        <v>12</v>
      </c>
      <c r="K95" s="17" t="s">
        <v>28</v>
      </c>
      <c r="L95" s="17" t="s">
        <v>29</v>
      </c>
      <c r="M95" s="49">
        <v>12</v>
      </c>
      <c r="N95" s="30">
        <f t="shared" si="2"/>
        <v>0</v>
      </c>
      <c r="O95" s="15"/>
      <c r="P95" s="15" t="s">
        <v>30</v>
      </c>
    </row>
    <row r="96" s="1" customFormat="1" ht="57.6" spans="1:16">
      <c r="A96" s="13">
        <v>92</v>
      </c>
      <c r="B96" s="15" t="s">
        <v>306</v>
      </c>
      <c r="C96" s="13" t="s">
        <v>40</v>
      </c>
      <c r="D96" s="15" t="s">
        <v>250</v>
      </c>
      <c r="E96" s="15" t="s">
        <v>153</v>
      </c>
      <c r="F96" s="15" t="s">
        <v>195</v>
      </c>
      <c r="G96" s="15" t="s">
        <v>307</v>
      </c>
      <c r="H96" s="16" t="s">
        <v>27</v>
      </c>
      <c r="I96" s="49">
        <v>12</v>
      </c>
      <c r="J96" s="49">
        <v>12</v>
      </c>
      <c r="K96" s="17" t="s">
        <v>28</v>
      </c>
      <c r="L96" s="17" t="s">
        <v>29</v>
      </c>
      <c r="M96" s="49">
        <v>12</v>
      </c>
      <c r="N96" s="30">
        <f t="shared" si="2"/>
        <v>0</v>
      </c>
      <c r="O96" s="15"/>
      <c r="P96" s="15" t="s">
        <v>30</v>
      </c>
    </row>
    <row r="97" s="1" customFormat="1" ht="57.6" spans="1:16">
      <c r="A97" s="13">
        <v>93</v>
      </c>
      <c r="B97" s="15" t="s">
        <v>308</v>
      </c>
      <c r="C97" s="13" t="s">
        <v>40</v>
      </c>
      <c r="D97" s="15" t="s">
        <v>250</v>
      </c>
      <c r="E97" s="15" t="s">
        <v>126</v>
      </c>
      <c r="F97" s="15" t="s">
        <v>131</v>
      </c>
      <c r="G97" s="15" t="s">
        <v>309</v>
      </c>
      <c r="H97" s="16" t="s">
        <v>27</v>
      </c>
      <c r="I97" s="49">
        <v>12</v>
      </c>
      <c r="J97" s="49">
        <v>12</v>
      </c>
      <c r="K97" s="17" t="s">
        <v>28</v>
      </c>
      <c r="L97" s="17" t="s">
        <v>29</v>
      </c>
      <c r="M97" s="49">
        <v>12</v>
      </c>
      <c r="N97" s="30">
        <f t="shared" si="2"/>
        <v>0</v>
      </c>
      <c r="O97" s="15"/>
      <c r="P97" s="15" t="s">
        <v>30</v>
      </c>
    </row>
    <row r="98" s="1" customFormat="1" ht="57.6" spans="1:16">
      <c r="A98" s="13">
        <v>94</v>
      </c>
      <c r="B98" s="15" t="s">
        <v>310</v>
      </c>
      <c r="C98" s="13" t="s">
        <v>40</v>
      </c>
      <c r="D98" s="15" t="s">
        <v>250</v>
      </c>
      <c r="E98" s="15" t="s">
        <v>96</v>
      </c>
      <c r="F98" s="15" t="s">
        <v>108</v>
      </c>
      <c r="G98" s="15" t="s">
        <v>311</v>
      </c>
      <c r="H98" s="16" t="s">
        <v>27</v>
      </c>
      <c r="I98" s="49">
        <v>12</v>
      </c>
      <c r="J98" s="49">
        <v>12</v>
      </c>
      <c r="K98" s="17" t="s">
        <v>28</v>
      </c>
      <c r="L98" s="17" t="s">
        <v>29</v>
      </c>
      <c r="M98" s="49">
        <v>12</v>
      </c>
      <c r="N98" s="30">
        <f t="shared" si="2"/>
        <v>0</v>
      </c>
      <c r="O98" s="15"/>
      <c r="P98" s="15" t="s">
        <v>30</v>
      </c>
    </row>
    <row r="99" s="1" customFormat="1" ht="57.6" spans="1:16">
      <c r="A99" s="13">
        <v>95</v>
      </c>
      <c r="B99" s="15" t="s">
        <v>312</v>
      </c>
      <c r="C99" s="13" t="s">
        <v>40</v>
      </c>
      <c r="D99" s="15" t="s">
        <v>250</v>
      </c>
      <c r="E99" s="15" t="s">
        <v>80</v>
      </c>
      <c r="F99" s="15" t="s">
        <v>224</v>
      </c>
      <c r="G99" s="15" t="s">
        <v>313</v>
      </c>
      <c r="H99" s="16" t="s">
        <v>27</v>
      </c>
      <c r="I99" s="49">
        <v>36</v>
      </c>
      <c r="J99" s="49">
        <v>36</v>
      </c>
      <c r="K99" s="17" t="s">
        <v>28</v>
      </c>
      <c r="L99" s="17" t="s">
        <v>29</v>
      </c>
      <c r="M99" s="49">
        <v>36</v>
      </c>
      <c r="N99" s="30">
        <f t="shared" si="2"/>
        <v>0</v>
      </c>
      <c r="O99" s="15"/>
      <c r="P99" s="15" t="s">
        <v>30</v>
      </c>
    </row>
    <row r="100" s="1" customFormat="1" ht="27" customHeight="1" spans="1:16">
      <c r="A100" s="13">
        <v>96</v>
      </c>
      <c r="B100" s="42" t="s">
        <v>314</v>
      </c>
      <c r="C100" s="13" t="s">
        <v>40</v>
      </c>
      <c r="D100" s="15" t="s">
        <v>315</v>
      </c>
      <c r="E100" s="42" t="s">
        <v>41</v>
      </c>
      <c r="F100" s="42" t="s">
        <v>316</v>
      </c>
      <c r="G100" s="43" t="s">
        <v>317</v>
      </c>
      <c r="H100" s="16" t="s">
        <v>27</v>
      </c>
      <c r="I100" s="49"/>
      <c r="J100" s="39">
        <v>8.3</v>
      </c>
      <c r="K100" s="17" t="s">
        <v>28</v>
      </c>
      <c r="L100" s="17" t="s">
        <v>29</v>
      </c>
      <c r="M100" s="50">
        <v>8.1344</v>
      </c>
      <c r="N100" s="30">
        <f t="shared" si="2"/>
        <v>0.165600000000001</v>
      </c>
      <c r="O100" s="15"/>
      <c r="P100" s="15"/>
    </row>
    <row r="101" s="1" customFormat="1" ht="27" customHeight="1" spans="1:16">
      <c r="A101" s="13">
        <v>97</v>
      </c>
      <c r="B101" s="42" t="s">
        <v>318</v>
      </c>
      <c r="C101" s="13" t="s">
        <v>40</v>
      </c>
      <c r="D101" s="15" t="s">
        <v>315</v>
      </c>
      <c r="E101" s="42" t="s">
        <v>41</v>
      </c>
      <c r="F101" s="42" t="s">
        <v>319</v>
      </c>
      <c r="G101" s="43" t="s">
        <v>320</v>
      </c>
      <c r="H101" s="16" t="s">
        <v>27</v>
      </c>
      <c r="I101" s="49"/>
      <c r="J101" s="39">
        <f>18.993718+0.049781</f>
        <v>19.043499</v>
      </c>
      <c r="K101" s="17" t="s">
        <v>28</v>
      </c>
      <c r="L101" s="17" t="s">
        <v>29</v>
      </c>
      <c r="M101" s="50">
        <v>19.043499</v>
      </c>
      <c r="N101" s="30">
        <f t="shared" si="2"/>
        <v>0</v>
      </c>
      <c r="O101" s="15"/>
      <c r="P101" s="15"/>
    </row>
    <row r="102" s="1" customFormat="1" ht="27" customHeight="1" spans="1:16">
      <c r="A102" s="13">
        <v>98</v>
      </c>
      <c r="B102" s="42" t="s">
        <v>321</v>
      </c>
      <c r="C102" s="13" t="s">
        <v>40</v>
      </c>
      <c r="D102" s="15" t="s">
        <v>315</v>
      </c>
      <c r="E102" s="42" t="s">
        <v>41</v>
      </c>
      <c r="F102" s="42" t="s">
        <v>322</v>
      </c>
      <c r="G102" s="43" t="s">
        <v>323</v>
      </c>
      <c r="H102" s="16" t="s">
        <v>27</v>
      </c>
      <c r="I102" s="49"/>
      <c r="J102" s="39">
        <v>12.050037</v>
      </c>
      <c r="K102" s="17" t="s">
        <v>28</v>
      </c>
      <c r="L102" s="17" t="s">
        <v>29</v>
      </c>
      <c r="M102" s="50">
        <v>11.688536</v>
      </c>
      <c r="N102" s="30">
        <f t="shared" ref="N102:N119" si="3">J102-M102</f>
        <v>0.361501000000001</v>
      </c>
      <c r="O102" s="15"/>
      <c r="P102" s="15"/>
    </row>
    <row r="103" s="1" customFormat="1" ht="27" customHeight="1" spans="1:16">
      <c r="A103" s="13">
        <v>99</v>
      </c>
      <c r="B103" s="42" t="s">
        <v>324</v>
      </c>
      <c r="C103" s="13" t="s">
        <v>22</v>
      </c>
      <c r="D103" s="15" t="s">
        <v>315</v>
      </c>
      <c r="E103" s="44" t="s">
        <v>80</v>
      </c>
      <c r="F103" s="45" t="s">
        <v>224</v>
      </c>
      <c r="G103" s="43" t="s">
        <v>325</v>
      </c>
      <c r="H103" s="16" t="s">
        <v>27</v>
      </c>
      <c r="I103" s="49"/>
      <c r="J103" s="13">
        <v>45</v>
      </c>
      <c r="K103" s="17" t="s">
        <v>28</v>
      </c>
      <c r="L103" s="17" t="s">
        <v>29</v>
      </c>
      <c r="M103" s="50">
        <v>45</v>
      </c>
      <c r="N103" s="30">
        <f t="shared" si="3"/>
        <v>0</v>
      </c>
      <c r="O103" s="15"/>
      <c r="P103" s="15"/>
    </row>
    <row r="104" s="1" customFormat="1" ht="27" customHeight="1" spans="1:16">
      <c r="A104" s="13">
        <v>100</v>
      </c>
      <c r="B104" s="42" t="s">
        <v>326</v>
      </c>
      <c r="C104" s="13" t="s">
        <v>22</v>
      </c>
      <c r="D104" s="15" t="s">
        <v>315</v>
      </c>
      <c r="E104" s="46" t="s">
        <v>80</v>
      </c>
      <c r="F104" s="45" t="s">
        <v>224</v>
      </c>
      <c r="G104" s="43" t="s">
        <v>327</v>
      </c>
      <c r="H104" s="16" t="s">
        <v>27</v>
      </c>
      <c r="I104" s="49"/>
      <c r="J104" s="13">
        <f>18.711027-0.513356</f>
        <v>18.197671</v>
      </c>
      <c r="K104" s="17" t="s">
        <v>28</v>
      </c>
      <c r="L104" s="17" t="s">
        <v>29</v>
      </c>
      <c r="M104" s="50">
        <v>17.651741</v>
      </c>
      <c r="N104" s="30">
        <f t="shared" si="3"/>
        <v>0.545929999999998</v>
      </c>
      <c r="O104" s="15"/>
      <c r="P104" s="15"/>
    </row>
    <row r="105" s="1" customFormat="1" ht="27" customHeight="1" spans="1:16">
      <c r="A105" s="13">
        <v>101</v>
      </c>
      <c r="B105" s="45" t="s">
        <v>328</v>
      </c>
      <c r="C105" s="13" t="s">
        <v>22</v>
      </c>
      <c r="D105" s="15" t="s">
        <v>315</v>
      </c>
      <c r="E105" s="44" t="s">
        <v>85</v>
      </c>
      <c r="F105" s="45" t="s">
        <v>86</v>
      </c>
      <c r="G105" s="43" t="s">
        <v>329</v>
      </c>
      <c r="H105" s="16" t="s">
        <v>27</v>
      </c>
      <c r="I105" s="49"/>
      <c r="J105" s="37">
        <f>15.469217+0.024331</f>
        <v>15.493548</v>
      </c>
      <c r="K105" s="17" t="s">
        <v>28</v>
      </c>
      <c r="L105" s="17" t="s">
        <v>29</v>
      </c>
      <c r="M105" s="50">
        <v>15</v>
      </c>
      <c r="N105" s="30">
        <f t="shared" si="3"/>
        <v>0.493548000000001</v>
      </c>
      <c r="O105" s="15"/>
      <c r="P105" s="15"/>
    </row>
    <row r="106" s="1" customFormat="1" ht="57.6" spans="1:16">
      <c r="A106" s="13">
        <v>102</v>
      </c>
      <c r="B106" s="14" t="s">
        <v>330</v>
      </c>
      <c r="C106" s="38" t="s">
        <v>331</v>
      </c>
      <c r="D106" s="15" t="s">
        <v>250</v>
      </c>
      <c r="E106" s="47" t="s">
        <v>332</v>
      </c>
      <c r="F106" s="48"/>
      <c r="G106" s="49" t="s">
        <v>333</v>
      </c>
      <c r="H106" s="16" t="s">
        <v>27</v>
      </c>
      <c r="I106" s="51">
        <v>18</v>
      </c>
      <c r="J106" s="51">
        <v>18</v>
      </c>
      <c r="K106" s="17" t="s">
        <v>28</v>
      </c>
      <c r="L106" s="17" t="s">
        <v>29</v>
      </c>
      <c r="M106" s="51">
        <v>18</v>
      </c>
      <c r="N106" s="30">
        <f t="shared" si="3"/>
        <v>0</v>
      </c>
      <c r="O106" s="15"/>
      <c r="P106" s="15" t="s">
        <v>30</v>
      </c>
    </row>
    <row r="107" s="1" customFormat="1" ht="86.4" spans="1:16">
      <c r="A107" s="13">
        <v>103</v>
      </c>
      <c r="B107" s="17" t="s">
        <v>334</v>
      </c>
      <c r="C107" s="13" t="s">
        <v>335</v>
      </c>
      <c r="D107" s="15" t="s">
        <v>250</v>
      </c>
      <c r="E107" s="47" t="s">
        <v>332</v>
      </c>
      <c r="F107" s="48"/>
      <c r="G107" s="15" t="s">
        <v>336</v>
      </c>
      <c r="H107" s="16" t="s">
        <v>27</v>
      </c>
      <c r="I107" s="15">
        <v>281</v>
      </c>
      <c r="J107" s="15">
        <v>281</v>
      </c>
      <c r="K107" s="17" t="s">
        <v>28</v>
      </c>
      <c r="L107" s="17" t="s">
        <v>29</v>
      </c>
      <c r="M107" s="15">
        <v>281</v>
      </c>
      <c r="N107" s="30">
        <f t="shared" si="3"/>
        <v>0</v>
      </c>
      <c r="O107" s="15"/>
      <c r="P107" s="15" t="s">
        <v>30</v>
      </c>
    </row>
    <row r="108" s="1" customFormat="1" ht="57.6" spans="1:16">
      <c r="A108" s="13">
        <v>104</v>
      </c>
      <c r="B108" s="14" t="s">
        <v>337</v>
      </c>
      <c r="C108" s="13" t="s">
        <v>22</v>
      </c>
      <c r="D108" s="15" t="s">
        <v>250</v>
      </c>
      <c r="E108" s="47" t="s">
        <v>332</v>
      </c>
      <c r="F108" s="48"/>
      <c r="G108" s="49" t="s">
        <v>338</v>
      </c>
      <c r="H108" s="16" t="s">
        <v>27</v>
      </c>
      <c r="I108" s="49">
        <v>152.3458</v>
      </c>
      <c r="J108" s="49">
        <v>152.3458</v>
      </c>
      <c r="K108" s="17" t="s">
        <v>28</v>
      </c>
      <c r="L108" s="17" t="s">
        <v>29</v>
      </c>
      <c r="M108" s="49">
        <v>152.3458</v>
      </c>
      <c r="N108" s="30">
        <f t="shared" si="3"/>
        <v>0</v>
      </c>
      <c r="O108" s="15"/>
      <c r="P108" s="15" t="s">
        <v>30</v>
      </c>
    </row>
    <row r="109" s="1" customFormat="1" ht="57.6" spans="1:16">
      <c r="A109" s="13">
        <v>105</v>
      </c>
      <c r="B109" s="14" t="s">
        <v>339</v>
      </c>
      <c r="C109" s="13" t="s">
        <v>22</v>
      </c>
      <c r="D109" s="15" t="s">
        <v>250</v>
      </c>
      <c r="E109" s="47" t="s">
        <v>332</v>
      </c>
      <c r="F109" s="48"/>
      <c r="G109" s="15" t="s">
        <v>340</v>
      </c>
      <c r="H109" s="16" t="s">
        <v>27</v>
      </c>
      <c r="I109" s="17">
        <v>44.6542</v>
      </c>
      <c r="J109" s="13">
        <v>44.4014</v>
      </c>
      <c r="K109" s="17" t="s">
        <v>28</v>
      </c>
      <c r="L109" s="17" t="s">
        <v>29</v>
      </c>
      <c r="M109" s="13">
        <v>44.4014</v>
      </c>
      <c r="N109" s="30">
        <f t="shared" si="3"/>
        <v>0</v>
      </c>
      <c r="O109" s="15"/>
      <c r="P109" s="15"/>
    </row>
    <row r="110" s="1" customFormat="1" ht="57.6" spans="1:16">
      <c r="A110" s="13">
        <v>106</v>
      </c>
      <c r="B110" s="14" t="s">
        <v>341</v>
      </c>
      <c r="C110" s="13" t="s">
        <v>22</v>
      </c>
      <c r="D110" s="15" t="s">
        <v>250</v>
      </c>
      <c r="E110" s="47" t="s">
        <v>332</v>
      </c>
      <c r="F110" s="48"/>
      <c r="G110" s="49" t="s">
        <v>342</v>
      </c>
      <c r="H110" s="16" t="s">
        <v>27</v>
      </c>
      <c r="I110" s="51">
        <v>48.07</v>
      </c>
      <c r="J110" s="51">
        <v>48.07</v>
      </c>
      <c r="K110" s="17" t="s">
        <v>28</v>
      </c>
      <c r="L110" s="17" t="s">
        <v>29</v>
      </c>
      <c r="M110" s="51">
        <v>48.07</v>
      </c>
      <c r="N110" s="30">
        <f t="shared" si="3"/>
        <v>0</v>
      </c>
      <c r="O110" s="15"/>
      <c r="P110" s="15"/>
    </row>
    <row r="111" s="1" customFormat="1" ht="57.6" spans="1:16">
      <c r="A111" s="13">
        <v>107</v>
      </c>
      <c r="B111" s="15" t="s">
        <v>343</v>
      </c>
      <c r="C111" s="13" t="s">
        <v>22</v>
      </c>
      <c r="D111" s="15" t="s">
        <v>250</v>
      </c>
      <c r="E111" s="47" t="s">
        <v>332</v>
      </c>
      <c r="F111" s="48"/>
      <c r="G111" s="15" t="s">
        <v>344</v>
      </c>
      <c r="H111" s="16" t="s">
        <v>27</v>
      </c>
      <c r="I111" s="15">
        <v>31</v>
      </c>
      <c r="J111" s="15">
        <v>31</v>
      </c>
      <c r="K111" s="17" t="s">
        <v>28</v>
      </c>
      <c r="L111" s="17" t="s">
        <v>29</v>
      </c>
      <c r="M111" s="15">
        <v>31</v>
      </c>
      <c r="N111" s="30">
        <f t="shared" si="3"/>
        <v>0</v>
      </c>
      <c r="O111" s="15"/>
      <c r="P111" s="15"/>
    </row>
    <row r="112" s="1" customFormat="1" ht="57.6" spans="1:16">
      <c r="A112" s="13">
        <v>108</v>
      </c>
      <c r="B112" s="14" t="s">
        <v>345</v>
      </c>
      <c r="C112" s="13" t="s">
        <v>22</v>
      </c>
      <c r="D112" s="15" t="s">
        <v>250</v>
      </c>
      <c r="E112" s="47" t="s">
        <v>332</v>
      </c>
      <c r="F112" s="48"/>
      <c r="G112" s="15" t="s">
        <v>346</v>
      </c>
      <c r="H112" s="16" t="s">
        <v>27</v>
      </c>
      <c r="I112" s="15">
        <v>11</v>
      </c>
      <c r="J112" s="15">
        <v>11</v>
      </c>
      <c r="K112" s="17" t="s">
        <v>28</v>
      </c>
      <c r="L112" s="17" t="s">
        <v>29</v>
      </c>
      <c r="M112" s="15">
        <v>11</v>
      </c>
      <c r="N112" s="30">
        <f t="shared" si="3"/>
        <v>0</v>
      </c>
      <c r="O112" s="15"/>
      <c r="P112" s="15"/>
    </row>
    <row r="113" s="1" customFormat="1" ht="57.6" spans="1:16">
      <c r="A113" s="13">
        <v>109</v>
      </c>
      <c r="B113" s="15" t="s">
        <v>347</v>
      </c>
      <c r="C113" s="13" t="s">
        <v>22</v>
      </c>
      <c r="D113" s="15" t="s">
        <v>348</v>
      </c>
      <c r="E113" s="47" t="s">
        <v>332</v>
      </c>
      <c r="F113" s="48"/>
      <c r="G113" s="15" t="s">
        <v>349</v>
      </c>
      <c r="H113" s="16" t="s">
        <v>27</v>
      </c>
      <c r="I113" s="30">
        <v>420</v>
      </c>
      <c r="J113" s="15">
        <v>403.503961</v>
      </c>
      <c r="K113" s="17" t="s">
        <v>28</v>
      </c>
      <c r="L113" s="17" t="s">
        <v>29</v>
      </c>
      <c r="M113" s="15">
        <v>403.503961</v>
      </c>
      <c r="N113" s="30">
        <f t="shared" si="3"/>
        <v>0</v>
      </c>
      <c r="O113" s="15"/>
      <c r="P113" s="15"/>
    </row>
    <row r="114" s="1" customFormat="1" ht="57.6" spans="1:16">
      <c r="A114" s="13">
        <v>110</v>
      </c>
      <c r="B114" s="15" t="s">
        <v>350</v>
      </c>
      <c r="C114" s="13" t="s">
        <v>22</v>
      </c>
      <c r="D114" s="15" t="s">
        <v>348</v>
      </c>
      <c r="E114" s="47" t="s">
        <v>332</v>
      </c>
      <c r="F114" s="48"/>
      <c r="G114" s="15" t="s">
        <v>351</v>
      </c>
      <c r="H114" s="16" t="s">
        <v>27</v>
      </c>
      <c r="I114" s="15">
        <v>1100</v>
      </c>
      <c r="J114" s="15">
        <v>1132.08218</v>
      </c>
      <c r="K114" s="17" t="s">
        <v>28</v>
      </c>
      <c r="L114" s="17" t="s">
        <v>29</v>
      </c>
      <c r="M114" s="15">
        <v>1132.08218</v>
      </c>
      <c r="N114" s="30">
        <f t="shared" si="3"/>
        <v>0</v>
      </c>
      <c r="O114" s="15"/>
      <c r="P114" s="15"/>
    </row>
    <row r="115" s="1" customFormat="1" ht="86.4" spans="1:16">
      <c r="A115" s="13">
        <v>111</v>
      </c>
      <c r="B115" s="15" t="s">
        <v>352</v>
      </c>
      <c r="C115" s="15" t="s">
        <v>353</v>
      </c>
      <c r="D115" s="15" t="s">
        <v>348</v>
      </c>
      <c r="E115" s="47" t="s">
        <v>332</v>
      </c>
      <c r="F115" s="48"/>
      <c r="G115" s="15" t="s">
        <v>354</v>
      </c>
      <c r="H115" s="16" t="s">
        <v>27</v>
      </c>
      <c r="I115" s="15">
        <v>990</v>
      </c>
      <c r="J115" s="15">
        <v>982.22</v>
      </c>
      <c r="K115" s="17" t="s">
        <v>28</v>
      </c>
      <c r="L115" s="17" t="s">
        <v>29</v>
      </c>
      <c r="M115" s="15">
        <v>982.22</v>
      </c>
      <c r="N115" s="30">
        <f t="shared" si="3"/>
        <v>0</v>
      </c>
      <c r="O115" s="15"/>
      <c r="P115" s="15"/>
    </row>
    <row r="116" s="1" customFormat="1" ht="57.6" spans="1:16">
      <c r="A116" s="13">
        <v>112</v>
      </c>
      <c r="B116" s="17" t="s">
        <v>355</v>
      </c>
      <c r="C116" s="15" t="s">
        <v>353</v>
      </c>
      <c r="D116" s="15" t="s">
        <v>348</v>
      </c>
      <c r="E116" s="10" t="s">
        <v>332</v>
      </c>
      <c r="F116" s="12"/>
      <c r="G116" s="17" t="s">
        <v>356</v>
      </c>
      <c r="H116" s="16" t="s">
        <v>27</v>
      </c>
      <c r="I116" s="17">
        <v>145</v>
      </c>
      <c r="J116" s="15">
        <v>162.7</v>
      </c>
      <c r="K116" s="17" t="s">
        <v>28</v>
      </c>
      <c r="L116" s="17" t="s">
        <v>29</v>
      </c>
      <c r="M116" s="15">
        <v>162.7</v>
      </c>
      <c r="N116" s="30">
        <f t="shared" si="3"/>
        <v>0</v>
      </c>
      <c r="O116" s="15"/>
      <c r="P116" s="15"/>
    </row>
    <row r="117" s="1" customFormat="1" ht="57.6" spans="1:16">
      <c r="A117" s="13">
        <v>113</v>
      </c>
      <c r="B117" s="17" t="s">
        <v>357</v>
      </c>
      <c r="C117" s="15" t="s">
        <v>358</v>
      </c>
      <c r="D117" s="15" t="s">
        <v>348</v>
      </c>
      <c r="E117" s="10" t="s">
        <v>332</v>
      </c>
      <c r="F117" s="12"/>
      <c r="G117" s="17" t="s">
        <v>359</v>
      </c>
      <c r="H117" s="16" t="s">
        <v>27</v>
      </c>
      <c r="I117" s="17">
        <f>275+70.35</f>
        <v>345.35</v>
      </c>
      <c r="J117" s="15">
        <v>345.3</v>
      </c>
      <c r="K117" s="17" t="s">
        <v>28</v>
      </c>
      <c r="L117" s="17" t="s">
        <v>29</v>
      </c>
      <c r="M117" s="15">
        <v>345.3</v>
      </c>
      <c r="N117" s="30">
        <f t="shared" si="3"/>
        <v>0</v>
      </c>
      <c r="O117" s="15"/>
      <c r="P117" s="15"/>
    </row>
    <row r="118" s="1" customFormat="1" ht="57.6" spans="1:16">
      <c r="A118" s="13">
        <v>114</v>
      </c>
      <c r="B118" s="15" t="s">
        <v>360</v>
      </c>
      <c r="C118" s="15" t="s">
        <v>361</v>
      </c>
      <c r="D118" s="15" t="s">
        <v>348</v>
      </c>
      <c r="E118" s="47" t="s">
        <v>332</v>
      </c>
      <c r="F118" s="48"/>
      <c r="G118" s="15" t="s">
        <v>362</v>
      </c>
      <c r="H118" s="16" t="s">
        <v>27</v>
      </c>
      <c r="I118" s="15">
        <v>64</v>
      </c>
      <c r="J118" s="15">
        <v>60.12</v>
      </c>
      <c r="K118" s="17" t="s">
        <v>28</v>
      </c>
      <c r="L118" s="17" t="s">
        <v>29</v>
      </c>
      <c r="M118" s="15">
        <v>60.12</v>
      </c>
      <c r="N118" s="30">
        <f t="shared" si="3"/>
        <v>0</v>
      </c>
      <c r="O118" s="15"/>
      <c r="P118" s="15"/>
    </row>
    <row r="119" s="1" customFormat="1" ht="57.6" spans="1:16">
      <c r="A119" s="13">
        <v>115</v>
      </c>
      <c r="B119" s="15" t="s">
        <v>363</v>
      </c>
      <c r="C119" s="15" t="s">
        <v>361</v>
      </c>
      <c r="D119" s="15" t="s">
        <v>348</v>
      </c>
      <c r="E119" s="47" t="s">
        <v>332</v>
      </c>
      <c r="F119" s="48"/>
      <c r="G119" s="15" t="s">
        <v>364</v>
      </c>
      <c r="H119" s="16" t="s">
        <v>27</v>
      </c>
      <c r="I119" s="15">
        <v>16</v>
      </c>
      <c r="J119" s="15">
        <v>16</v>
      </c>
      <c r="K119" s="17" t="s">
        <v>28</v>
      </c>
      <c r="L119" s="17" t="s">
        <v>29</v>
      </c>
      <c r="M119" s="15">
        <v>16</v>
      </c>
      <c r="N119" s="30">
        <f t="shared" si="3"/>
        <v>0</v>
      </c>
      <c r="O119" s="15"/>
      <c r="P119" s="15"/>
    </row>
  </sheetData>
  <mergeCells count="29">
    <mergeCell ref="A1:P1"/>
    <mergeCell ref="E2:F2"/>
    <mergeCell ref="I2:J2"/>
    <mergeCell ref="M2:N2"/>
    <mergeCell ref="A4:H4"/>
    <mergeCell ref="E106:F106"/>
    <mergeCell ref="E107:F107"/>
    <mergeCell ref="E108:F108"/>
    <mergeCell ref="E109:F109"/>
    <mergeCell ref="E110:F110"/>
    <mergeCell ref="E111:F111"/>
    <mergeCell ref="E112:F112"/>
    <mergeCell ref="E113:F113"/>
    <mergeCell ref="E114:F114"/>
    <mergeCell ref="E115:F115"/>
    <mergeCell ref="E116:F116"/>
    <mergeCell ref="E117:F117"/>
    <mergeCell ref="E118:F118"/>
    <mergeCell ref="E119:F119"/>
    <mergeCell ref="A2:A3"/>
    <mergeCell ref="B2:B3"/>
    <mergeCell ref="C2:C3"/>
    <mergeCell ref="D2:D3"/>
    <mergeCell ref="G2:G3"/>
    <mergeCell ref="H2:H3"/>
    <mergeCell ref="K2:K3"/>
    <mergeCell ref="L2:L3"/>
    <mergeCell ref="O2:O3"/>
    <mergeCell ref="P2:P3"/>
  </mergeCells>
  <dataValidations count="1">
    <dataValidation allowBlank="1" showInputMessage="1" showErrorMessage="1" sqref="M5:M31 M33:M38"/>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完成情况</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别皱眉</cp:lastModifiedBy>
  <dcterms:created xsi:type="dcterms:W3CDTF">2024-10-09T08:19:00Z</dcterms:created>
  <dcterms:modified xsi:type="dcterms:W3CDTF">2024-12-30T03:41:15Z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2BA74A5EFE0042299572B164AB5EEE4D_13</vt:lpwstr>
  </property>
  <property fmtid="{D5CDD505-2E9C-101B-9397-08002B2CF9AE}" pid="3" name="KSOProductBuildVer">
    <vt:lpwstr>2052-12.1.0.19302</vt:lpwstr>
  </property>
</Properties>
</file>